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95" windowWidth="9420" windowHeight="4890" tabRatio="843"/>
  </bookViews>
  <sheets>
    <sheet name="SEKTÖRLERE GÖRE 2021" sheetId="34" r:id="rId1"/>
    <sheet name="ORTAK ALIM" sheetId="23" r:id="rId2"/>
    <sheet name="İÇME SUYU" sheetId="3" r:id="rId3"/>
    <sheet name="SANAT YAPISI" sheetId="5" r:id="rId4"/>
    <sheet name="ASFALT" sheetId="37" r:id="rId5"/>
    <sheet name="PARKE 2021" sheetId="28" r:id="rId6"/>
    <sheet name="ATIK SU ARITMA" sheetId="24" r:id="rId7"/>
    <sheet name="YEDEK" sheetId="35" r:id="rId8"/>
  </sheets>
  <definedNames>
    <definedName name="_GoBack" localSheetId="2">'İÇME SUYU'!#REF!</definedName>
    <definedName name="_xlnm.Print_Area" localSheetId="2">'İÇME SUYU'!$A$1:$I$52</definedName>
    <definedName name="_xlnm.Print_Area" localSheetId="1">'ORTAK ALIM'!$A$1:$K$15</definedName>
    <definedName name="_xlnm.Print_Area" localSheetId="0">'SEKTÖRLERE GÖRE 2021'!$A$1:$T$13</definedName>
  </definedNames>
  <calcPr calcId="145621"/>
</workbook>
</file>

<file path=xl/calcChain.xml><?xml version="1.0" encoding="utf-8"?>
<calcChain xmlns="http://schemas.openxmlformats.org/spreadsheetml/2006/main">
  <c r="D28" i="37" l="1"/>
  <c r="G6" i="28" l="1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91" i="28" l="1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J10" i="34" l="1"/>
  <c r="J4" i="34"/>
  <c r="J8" i="34"/>
  <c r="J6" i="34"/>
  <c r="A29" i="3"/>
  <c r="J7" i="34" s="1"/>
  <c r="J9" i="34"/>
  <c r="F50" i="3"/>
  <c r="H36" i="3"/>
  <c r="F29" i="3"/>
  <c r="F26" i="3"/>
  <c r="D74" i="28"/>
  <c r="D89" i="28" l="1"/>
  <c r="H17" i="3"/>
  <c r="D5" i="34"/>
  <c r="D7" i="37"/>
  <c r="F27" i="37"/>
  <c r="D10" i="34" s="1"/>
  <c r="E27" i="37"/>
  <c r="D27" i="37"/>
  <c r="F22" i="37"/>
  <c r="E22" i="37"/>
  <c r="D22" i="37"/>
  <c r="F19" i="37"/>
  <c r="E19" i="37"/>
  <c r="D19" i="37"/>
  <c r="F16" i="37"/>
  <c r="E16" i="37"/>
  <c r="D16" i="37"/>
  <c r="F13" i="37"/>
  <c r="E13" i="37"/>
  <c r="D13" i="37"/>
  <c r="F10" i="37"/>
  <c r="E10" i="37"/>
  <c r="D10" i="37"/>
  <c r="F7" i="37"/>
  <c r="D4" i="34" s="1"/>
  <c r="E7" i="37"/>
  <c r="H50" i="3"/>
  <c r="F20" i="3"/>
  <c r="F17" i="3"/>
  <c r="G90" i="28"/>
  <c r="F28" i="37" l="1"/>
  <c r="E28" i="37"/>
  <c r="H20" i="3"/>
  <c r="F8" i="24" l="1"/>
  <c r="E22" i="24"/>
  <c r="M8" i="34" s="1"/>
  <c r="F36" i="3"/>
  <c r="F44" i="3"/>
  <c r="E112" i="28"/>
  <c r="F22" i="24"/>
  <c r="N8" i="34" s="1"/>
  <c r="G79" i="28"/>
  <c r="G80" i="28"/>
  <c r="G81" i="28"/>
  <c r="G82" i="28"/>
  <c r="G83" i="28"/>
  <c r="G84" i="28"/>
  <c r="G85" i="28"/>
  <c r="G86" i="28"/>
  <c r="G87" i="28"/>
  <c r="F19" i="35"/>
  <c r="G60" i="28"/>
  <c r="G5" i="28"/>
  <c r="G63" i="28"/>
  <c r="G64" i="28"/>
  <c r="G65" i="28"/>
  <c r="G66" i="28"/>
  <c r="G67" i="28"/>
  <c r="G68" i="28"/>
  <c r="G69" i="28"/>
  <c r="G70" i="28"/>
  <c r="G71" i="28"/>
  <c r="G72" i="28"/>
  <c r="G62" i="28"/>
  <c r="G76" i="28"/>
  <c r="G75" i="28"/>
  <c r="G78" i="28"/>
  <c r="G113" i="28"/>
  <c r="G117" i="28"/>
  <c r="G118" i="28"/>
  <c r="G119" i="28"/>
  <c r="G120" i="28"/>
  <c r="G121" i="28"/>
  <c r="G122" i="28"/>
  <c r="G123" i="28"/>
  <c r="G124" i="28"/>
  <c r="G125" i="28"/>
  <c r="G126" i="28"/>
  <c r="G127" i="28"/>
  <c r="G128" i="28"/>
  <c r="G129" i="28"/>
  <c r="G130" i="28"/>
  <c r="G131" i="28"/>
  <c r="G132" i="28"/>
  <c r="G133" i="28"/>
  <c r="G134" i="28"/>
  <c r="G116" i="28"/>
  <c r="E29" i="5"/>
  <c r="G10" i="34" s="1"/>
  <c r="F14" i="35"/>
  <c r="F52" i="3" l="1"/>
  <c r="G89" i="28"/>
  <c r="H44" i="3"/>
  <c r="A20" i="3" l="1"/>
  <c r="K15" i="23"/>
  <c r="M4" i="23" s="1"/>
  <c r="O5" i="34"/>
  <c r="O6" i="34"/>
  <c r="F16" i="23" s="1"/>
  <c r="O7" i="34"/>
  <c r="U7" i="34" s="1"/>
  <c r="O8" i="34"/>
  <c r="H16" i="23" s="1"/>
  <c r="O9" i="34"/>
  <c r="I16" i="23" s="1"/>
  <c r="O10" i="34"/>
  <c r="J16" i="23" s="1"/>
  <c r="O4" i="34"/>
  <c r="U4" i="34" s="1"/>
  <c r="F74" i="28"/>
  <c r="E5" i="34" s="1"/>
  <c r="E74" i="28"/>
  <c r="H26" i="3"/>
  <c r="K6" i="34" s="1"/>
  <c r="N10" i="34"/>
  <c r="F115" i="28"/>
  <c r="E9" i="34" s="1"/>
  <c r="E115" i="28"/>
  <c r="F112" i="28"/>
  <c r="E8" i="34" s="1"/>
  <c r="F9" i="5"/>
  <c r="E9" i="5"/>
  <c r="D136" i="28"/>
  <c r="D115" i="28"/>
  <c r="D112" i="28"/>
  <c r="D77" i="28"/>
  <c r="D61" i="28"/>
  <c r="F26" i="5"/>
  <c r="H9" i="34" s="1"/>
  <c r="F23" i="5"/>
  <c r="H8" i="34" s="1"/>
  <c r="F18" i="5"/>
  <c r="E18" i="5"/>
  <c r="G7" i="34" s="1"/>
  <c r="E23" i="5"/>
  <c r="G8" i="34" s="1"/>
  <c r="E26" i="5"/>
  <c r="G9" i="34" s="1"/>
  <c r="K4" i="34"/>
  <c r="G74" i="28"/>
  <c r="F5" i="34" s="1"/>
  <c r="K8" i="34"/>
  <c r="F15" i="5"/>
  <c r="E15" i="5"/>
  <c r="G6" i="34" s="1"/>
  <c r="K10" i="34"/>
  <c r="G136" i="28"/>
  <c r="F10" i="34" s="1"/>
  <c r="F29" i="5"/>
  <c r="H10" i="34" s="1"/>
  <c r="K5" i="34"/>
  <c r="H29" i="3"/>
  <c r="K7" i="34" s="1"/>
  <c r="K9" i="34"/>
  <c r="G115" i="28"/>
  <c r="F9" i="34" s="1"/>
  <c r="D6" i="34"/>
  <c r="D7" i="34"/>
  <c r="D8" i="34"/>
  <c r="D9" i="34"/>
  <c r="E61" i="28"/>
  <c r="F61" i="28"/>
  <c r="E4" i="34" s="1"/>
  <c r="E136" i="28"/>
  <c r="F136" i="28"/>
  <c r="E10" i="34" s="1"/>
  <c r="E77" i="28"/>
  <c r="F77" i="28"/>
  <c r="E6" i="34" s="1"/>
  <c r="F7" i="34"/>
  <c r="S12" i="34"/>
  <c r="C11" i="34"/>
  <c r="B11" i="34"/>
  <c r="Y10" i="34"/>
  <c r="Y9" i="34"/>
  <c r="Y8" i="34"/>
  <c r="Y7" i="34"/>
  <c r="Y6" i="34"/>
  <c r="Y5" i="34"/>
  <c r="Y4" i="34"/>
  <c r="F89" i="28"/>
  <c r="E7" i="34" s="1"/>
  <c r="E89" i="28"/>
  <c r="E8" i="24"/>
  <c r="M4" i="34" s="1"/>
  <c r="N4" i="34"/>
  <c r="D11" i="24"/>
  <c r="E11" i="24"/>
  <c r="M5" i="34" s="1"/>
  <c r="F11" i="24"/>
  <c r="N5" i="34" s="1"/>
  <c r="D14" i="24"/>
  <c r="E14" i="24"/>
  <c r="M6" i="34" s="1"/>
  <c r="F14" i="24"/>
  <c r="N6" i="34" s="1"/>
  <c r="D17" i="24"/>
  <c r="E17" i="24"/>
  <c r="M7" i="34" s="1"/>
  <c r="F17" i="24"/>
  <c r="D25" i="24"/>
  <c r="E25" i="24"/>
  <c r="M9" i="34" s="1"/>
  <c r="F25" i="24"/>
  <c r="E28" i="24"/>
  <c r="M10" i="34" s="1"/>
  <c r="F28" i="24"/>
  <c r="D9" i="5"/>
  <c r="D12" i="5"/>
  <c r="E12" i="5"/>
  <c r="G5" i="34" s="1"/>
  <c r="F12" i="5"/>
  <c r="D15" i="5"/>
  <c r="D18" i="5"/>
  <c r="D23" i="5"/>
  <c r="D26" i="5"/>
  <c r="L11" i="34"/>
  <c r="G77" i="28"/>
  <c r="F6" i="34" s="1"/>
  <c r="G112" i="28"/>
  <c r="F8" i="34" s="1"/>
  <c r="G61" i="28"/>
  <c r="F4" i="34" s="1"/>
  <c r="J11" i="34" l="1"/>
  <c r="J5" i="34"/>
  <c r="A51" i="3"/>
  <c r="D29" i="5"/>
  <c r="M11" i="34"/>
  <c r="E30" i="5"/>
  <c r="G4" i="34"/>
  <c r="G11" i="34" s="1"/>
  <c r="P6" i="34"/>
  <c r="E29" i="24"/>
  <c r="F137" i="28"/>
  <c r="F4" i="23"/>
  <c r="H4" i="23"/>
  <c r="M12" i="23"/>
  <c r="M10" i="23"/>
  <c r="I10" i="23" s="1"/>
  <c r="M9" i="23"/>
  <c r="M8" i="23"/>
  <c r="J4" i="23"/>
  <c r="I4" i="23"/>
  <c r="E11" i="34"/>
  <c r="I5" i="34"/>
  <c r="V5" i="34" s="1"/>
  <c r="P8" i="34"/>
  <c r="U10" i="34"/>
  <c r="D11" i="34"/>
  <c r="P5" i="34"/>
  <c r="I7" i="34"/>
  <c r="V7" i="34" s="1"/>
  <c r="U6" i="34"/>
  <c r="U8" i="34"/>
  <c r="P9" i="34"/>
  <c r="E16" i="23"/>
  <c r="E4" i="23" s="1"/>
  <c r="P4" i="34"/>
  <c r="U5" i="34"/>
  <c r="Q9" i="34"/>
  <c r="T9" i="34" s="1"/>
  <c r="I6" i="34"/>
  <c r="V6" i="34" s="1"/>
  <c r="P7" i="34"/>
  <c r="G16" i="23"/>
  <c r="G4" i="23" s="1"/>
  <c r="U9" i="34"/>
  <c r="Q7" i="34"/>
  <c r="F29" i="24"/>
  <c r="E137" i="28"/>
  <c r="I8" i="34"/>
  <c r="V8" i="34" s="1"/>
  <c r="G137" i="28"/>
  <c r="D137" i="28"/>
  <c r="Q6" i="34"/>
  <c r="G52" i="3"/>
  <c r="Q5" i="34"/>
  <c r="Q10" i="34"/>
  <c r="I10" i="34"/>
  <c r="V10" i="34" s="1"/>
  <c r="F30" i="5"/>
  <c r="Q8" i="34"/>
  <c r="H4" i="34"/>
  <c r="I9" i="34"/>
  <c r="V9" i="34" s="1"/>
  <c r="F11" i="34"/>
  <c r="P10" i="34"/>
  <c r="O11" i="34"/>
  <c r="O12" i="34" s="1"/>
  <c r="D16" i="23"/>
  <c r="D4" i="23" s="1"/>
  <c r="Y11" i="34"/>
  <c r="Y12" i="34" s="1"/>
  <c r="K11" i="34"/>
  <c r="K12" i="34" s="1"/>
  <c r="N11" i="34"/>
  <c r="N12" i="34" s="1"/>
  <c r="X10" i="34" l="1"/>
  <c r="W10" i="34"/>
  <c r="X8" i="34"/>
  <c r="W8" i="34"/>
  <c r="X5" i="34"/>
  <c r="W5" i="34"/>
  <c r="X6" i="34"/>
  <c r="W6" i="34"/>
  <c r="J10" i="23"/>
  <c r="X9" i="34"/>
  <c r="W9" i="34"/>
  <c r="X7" i="34"/>
  <c r="W7" i="34"/>
  <c r="G8" i="23"/>
  <c r="H8" i="23"/>
  <c r="F8" i="23"/>
  <c r="D8" i="23"/>
  <c r="E8" i="23"/>
  <c r="G12" i="23"/>
  <c r="H12" i="23"/>
  <c r="D12" i="23"/>
  <c r="E12" i="23"/>
  <c r="F12" i="23"/>
  <c r="I12" i="23"/>
  <c r="J12" i="23"/>
  <c r="M15" i="23"/>
  <c r="L4" i="23"/>
  <c r="I9" i="23"/>
  <c r="D9" i="23"/>
  <c r="J9" i="23"/>
  <c r="E9" i="23"/>
  <c r="H9" i="23"/>
  <c r="F9" i="23"/>
  <c r="G9" i="23"/>
  <c r="E10" i="23"/>
  <c r="F10" i="23"/>
  <c r="G10" i="23"/>
  <c r="H10" i="23"/>
  <c r="D10" i="23"/>
  <c r="J8" i="23"/>
  <c r="I8" i="23"/>
  <c r="T8" i="34"/>
  <c r="U11" i="34"/>
  <c r="R9" i="34"/>
  <c r="R5" i="34"/>
  <c r="R7" i="34"/>
  <c r="H11" i="34"/>
  <c r="T10" i="34"/>
  <c r="P12" i="34"/>
  <c r="T5" i="34"/>
  <c r="T7" i="34"/>
  <c r="R8" i="34"/>
  <c r="R6" i="34"/>
  <c r="T6" i="34"/>
  <c r="Q4" i="34"/>
  <c r="I4" i="34"/>
  <c r="V4" i="34" s="1"/>
  <c r="X4" i="34" s="1"/>
  <c r="R10" i="34"/>
  <c r="W4" i="34" l="1"/>
  <c r="H15" i="23"/>
  <c r="L10" i="23"/>
  <c r="J15" i="23"/>
  <c r="F15" i="23"/>
  <c r="L8" i="23"/>
  <c r="L9" i="23"/>
  <c r="L12" i="23"/>
  <c r="E15" i="23"/>
  <c r="I11" i="34"/>
  <c r="F12" i="34" s="1"/>
  <c r="G15" i="23"/>
  <c r="R4" i="34"/>
  <c r="R12" i="34" s="1"/>
  <c r="T4" i="34"/>
  <c r="T12" i="34" s="1"/>
  <c r="Q12" i="34"/>
  <c r="P11" i="34" s="1"/>
  <c r="I15" i="23"/>
  <c r="D15" i="23"/>
  <c r="V11" i="34" l="1"/>
  <c r="W11" i="34" s="1"/>
  <c r="L15" i="23"/>
  <c r="K16" i="23"/>
  <c r="X11" i="34"/>
  <c r="H12" i="34"/>
  <c r="I12" i="34"/>
  <c r="D12" i="34"/>
</calcChain>
</file>

<file path=xl/sharedStrings.xml><?xml version="1.0" encoding="utf-8"?>
<sst xmlns="http://schemas.openxmlformats.org/spreadsheetml/2006/main" count="599" uniqueCount="318">
  <si>
    <t>İLÇELER</t>
  </si>
  <si>
    <t>MERKEZ</t>
  </si>
  <si>
    <t>GÖYNÜCEK</t>
  </si>
  <si>
    <t>GÜMÜŞHACIKÖY</t>
  </si>
  <si>
    <t>HAMAMÖZÜ</t>
  </si>
  <si>
    <t>MERZİFON</t>
  </si>
  <si>
    <t>SULUOVA</t>
  </si>
  <si>
    <t>TAŞOVA</t>
  </si>
  <si>
    <t>TOPLAM</t>
  </si>
  <si>
    <t>GENEL TOPLAM</t>
  </si>
  <si>
    <t>T O P L A M</t>
  </si>
  <si>
    <t>S.NO</t>
  </si>
  <si>
    <t>İLÇESİ</t>
  </si>
  <si>
    <t>S. No.</t>
  </si>
  <si>
    <t>İlçe Adı</t>
  </si>
  <si>
    <t>Köyün Adı</t>
  </si>
  <si>
    <t>Nüfus</t>
  </si>
  <si>
    <t>Adet</t>
  </si>
  <si>
    <t>Tutarı</t>
  </si>
  <si>
    <t>Açıklama</t>
  </si>
  <si>
    <t>"</t>
  </si>
  <si>
    <t>Göynücek</t>
  </si>
  <si>
    <t>Toplam</t>
  </si>
  <si>
    <t>G.Hacıköy</t>
  </si>
  <si>
    <t>Merzifon</t>
  </si>
  <si>
    <t>Suluova</t>
  </si>
  <si>
    <t>Taşova</t>
  </si>
  <si>
    <t>Genel Toplam</t>
  </si>
  <si>
    <t>YOL ÖDENEĞİ</t>
  </si>
  <si>
    <t>BİRLİKLERDE KALAN ÖDENEK</t>
  </si>
  <si>
    <t>TOPLAM YOL</t>
  </si>
  <si>
    <t>KALAN</t>
  </si>
  <si>
    <t>HARCANAN</t>
  </si>
  <si>
    <t>KONTROL</t>
  </si>
  <si>
    <t>SEKTÖR:DK HİZMETLERİ</t>
  </si>
  <si>
    <t xml:space="preserve"> </t>
  </si>
  <si>
    <t>KONU:İÇMESULARI</t>
  </si>
  <si>
    <t>KÖYÜ</t>
  </si>
  <si>
    <t>ÜNİTE</t>
  </si>
  <si>
    <t>NİTELİĞİ</t>
  </si>
  <si>
    <t>NÜFUS</t>
  </si>
  <si>
    <t xml:space="preserve">        AÇIKLAMA</t>
  </si>
  <si>
    <t>KÖY</t>
  </si>
  <si>
    <t>G.HACIKÖY</t>
  </si>
  <si>
    <t>MALZEME ALIMI</t>
  </si>
  <si>
    <t>Merkez</t>
  </si>
  <si>
    <t>S. NO</t>
  </si>
  <si>
    <t>İLÇE ADI</t>
  </si>
  <si>
    <t>KÖY ADI</t>
  </si>
  <si>
    <t>KÖY SAYISI</t>
  </si>
  <si>
    <t>MİKTARI</t>
  </si>
  <si>
    <t>G. HACIKÖY</t>
  </si>
  <si>
    <t>ÖDENEĞİ</t>
  </si>
  <si>
    <t>ÖZEL İDAREYE AKTARILACAK ÖDENEK (Asfalt, Stabilze, Sulama, Ortak Alım)</t>
  </si>
  <si>
    <r>
      <t>SANAT YAPISI (</t>
    </r>
    <r>
      <rPr>
        <sz val="10"/>
        <rFont val="Arial"/>
        <family val="2"/>
        <charset val="162"/>
      </rPr>
      <t>menfez, istinat duvarı, köprü</t>
    </r>
    <r>
      <rPr>
        <b/>
        <sz val="10"/>
        <rFont val="Arial"/>
        <family val="2"/>
        <charset val="162"/>
      </rPr>
      <t>)</t>
    </r>
  </si>
  <si>
    <t>Hamamözü</t>
  </si>
  <si>
    <t>GÖYNÜCEK İLÇESİ</t>
  </si>
  <si>
    <t>GÜMÜŞHACIKÖY İLÇESİ</t>
  </si>
  <si>
    <t>HAMAMÖZÜ İLÇESİ</t>
  </si>
  <si>
    <t>MERZİFON İLÇESİ</t>
  </si>
  <si>
    <t>SULUOVA İLÇESİ</t>
  </si>
  <si>
    <t>TAŞOVA İLÇESİ</t>
  </si>
  <si>
    <t>MERKEZ İLÇE</t>
  </si>
  <si>
    <t>KHGB</t>
  </si>
  <si>
    <t>BİRİMİ</t>
  </si>
  <si>
    <t>ORTAK ALIM İŞLERİ</t>
  </si>
  <si>
    <t>Madeni Yağ Alımı</t>
  </si>
  <si>
    <t>Araç Kiralama</t>
  </si>
  <si>
    <t>Asfalt Alımı</t>
  </si>
  <si>
    <t>Boru Alımı</t>
  </si>
  <si>
    <t>Etüd-Proje hizmetleri</t>
  </si>
  <si>
    <t>Sayısal Haritaların Hazırlanması</t>
  </si>
  <si>
    <t>Teknik Kontrollük Hizmetleri</t>
  </si>
  <si>
    <t xml:space="preserve">Trafik İşaret Levhaları  </t>
  </si>
  <si>
    <t>Yedek Parça Alımı</t>
  </si>
  <si>
    <t>İş Makinası Lastiği</t>
  </si>
  <si>
    <t>Akaryakıt Alımı</t>
  </si>
  <si>
    <r>
      <t>1 m</t>
    </r>
    <r>
      <rPr>
        <b/>
        <sz val="10"/>
        <rFont val="Arial"/>
        <family val="2"/>
        <charset val="162"/>
      </rPr>
      <t xml:space="preserve">2 </t>
    </r>
    <r>
      <rPr>
        <sz val="10"/>
        <rFont val="Arial"/>
        <family val="2"/>
        <charset val="162"/>
      </rPr>
      <t>parke nakliyeli</t>
    </r>
  </si>
  <si>
    <t>Atık Su Projeleri</t>
  </si>
  <si>
    <t>Yönetim ve Müşavirlik hizmetleri 3%</t>
  </si>
  <si>
    <t>(Menfez - Köprü - İstinat Duvarı )</t>
  </si>
  <si>
    <t>HAMAMAÖZÜ</t>
  </si>
  <si>
    <t>ASFALT TOPLAMI             0,00 km</t>
  </si>
  <si>
    <t>ORTAK ALIM VE MÜŞAVİRLİKTEN SONRA KALAN</t>
  </si>
  <si>
    <t xml:space="preserve">
YAPILACAK İŞLER TOPLAMI</t>
  </si>
  <si>
    <r>
      <t>PARKE TOPLAMI         ………………. m</t>
    </r>
    <r>
      <rPr>
        <sz val="11"/>
        <rFont val="Arial"/>
        <family val="2"/>
        <charset val="162"/>
      </rPr>
      <t>2</t>
    </r>
  </si>
  <si>
    <t>2021 YILI KÖYDES PROJESİ KAPSAMINDA AYRILAN ÖDENEKLER</t>
  </si>
  <si>
    <t>ORTAK ALIM ÖDENEĞİ KESİNTİSİ DAĞILIM LİSTESİ  ( 2021 )</t>
  </si>
  <si>
    <t>ÖZFINDIKLI</t>
  </si>
  <si>
    <t>B.KIZILCA</t>
  </si>
  <si>
    <t>KEŞLİK</t>
  </si>
  <si>
    <t>ORTAK ALIM
PROJELİ İŞLER
MÜŞ.HİZ.
TOPLAMI</t>
  </si>
  <si>
    <t xml:space="preserve">ARMUTLU </t>
  </si>
  <si>
    <t xml:space="preserve">Kanatpınar </t>
  </si>
  <si>
    <t>İçme Suyu Sondaj Yapım İşi</t>
  </si>
  <si>
    <t>Salucu</t>
  </si>
  <si>
    <t>100 Tonluk İçme Suyu Deposu Yapım İşi</t>
  </si>
  <si>
    <t xml:space="preserve">Çayüstü </t>
  </si>
  <si>
    <t>50 Tonluk İçme Suyu Deposu Yapım İşi</t>
  </si>
  <si>
    <t>Uzunoba</t>
  </si>
  <si>
    <t>YAPILACAK İŞLERDEN SONRA KALAN PARA</t>
  </si>
  <si>
    <t>KARAALİ</t>
  </si>
  <si>
    <t>İSTİNAT DUVARI</t>
  </si>
  <si>
    <t>MENFEZ+İSTİNAT DUVARI</t>
  </si>
  <si>
    <t>MENFEZ</t>
  </si>
  <si>
    <t>DEĞİRMENDERE</t>
  </si>
  <si>
    <t>4,10 KM 2. KAT SATHİ KAPLAMA</t>
  </si>
  <si>
    <t>TERFİ HATTI, ENH, 30M3 DEPO, ŞEBEKE</t>
  </si>
  <si>
    <t>TERFİ HATTI,TERFİ BİNASI,ENH</t>
  </si>
  <si>
    <t>TERFİ HATTI,ENH, TERFİ BİNASI</t>
  </si>
  <si>
    <t>AYDOĞDU</t>
  </si>
  <si>
    <t>MAHMATLAR</t>
  </si>
  <si>
    <t>30 TON DEPO YAPIMI VE İSALE HATTI</t>
  </si>
  <si>
    <t>ABACI</t>
  </si>
  <si>
    <t>KARAÇAVUŞ</t>
  </si>
  <si>
    <t>OLUZ</t>
  </si>
  <si>
    <t>30 TONLUK DEPO YAPIMI</t>
  </si>
  <si>
    <t>ESENÇAY</t>
  </si>
  <si>
    <t>KÖY İÇİ İÇME SUYU ŞEBEKE HATTI VE KANALİZASYON HATTI YAPIM İŞİ</t>
  </si>
  <si>
    <t>ILICA</t>
  </si>
  <si>
    <t>SEVİNCER</t>
  </si>
  <si>
    <t>İÇME SUYU KAPTAJ YAPIM İŞİ</t>
  </si>
  <si>
    <t>ÇAKIRSU</t>
  </si>
  <si>
    <t>DEPO YAPIM İŞİ</t>
  </si>
  <si>
    <t>İÇME SUYU SONDAJ VE GÜNEŞ ENERJİ TESİSİ YAPIM İŞİ</t>
  </si>
  <si>
    <t>İÇME SUYU İSALE HATTI TAHMİNİ 5 KM(GÜRSU KÖYÜ BARAJI)</t>
  </si>
  <si>
    <t>GEDİKSARAY</t>
  </si>
  <si>
    <t>İçme Suyu ve Kanalzisyon Şebeke Yapım İşi</t>
  </si>
  <si>
    <t>Davutevi</t>
  </si>
  <si>
    <t>İçme Suyu Sondaj Ypım İşi</t>
  </si>
  <si>
    <t>Abacı</t>
  </si>
  <si>
    <t>Bekdemir</t>
  </si>
  <si>
    <t>İçme Suyu Yeni Depo Yapım İşi</t>
  </si>
  <si>
    <t>DAMLAÇİMEN</t>
  </si>
  <si>
    <t>ILISU</t>
  </si>
  <si>
    <t>KONURALAN</t>
  </si>
  <si>
    <t>HASANBEY</t>
  </si>
  <si>
    <t>KARAYAKUP</t>
  </si>
  <si>
    <t>BEŞİKTEPE</t>
  </si>
  <si>
    <t>KARAŞAR</t>
  </si>
  <si>
    <t>HARMANCIK</t>
  </si>
  <si>
    <t>TENCİRLİ</t>
  </si>
  <si>
    <t>TERZİKÖY</t>
  </si>
  <si>
    <t>İKİZYAKA</t>
  </si>
  <si>
    <t>KOZLUCA</t>
  </si>
  <si>
    <t>KIRKHARMAN</t>
  </si>
  <si>
    <t>DEVRE</t>
  </si>
  <si>
    <t>ŞAHİNLER</t>
  </si>
  <si>
    <t>SOFUALAN</t>
  </si>
  <si>
    <t>KUMLUCA</t>
  </si>
  <si>
    <t>GÜRSU</t>
  </si>
  <si>
    <t>SEPETLİ</t>
  </si>
  <si>
    <t>KARSAVUL</t>
  </si>
  <si>
    <t>YENİDERE</t>
  </si>
  <si>
    <t>KORUBAŞI</t>
  </si>
  <si>
    <t>DEREKÖY</t>
  </si>
  <si>
    <t>KARABÜK</t>
  </si>
  <si>
    <t>ÇILKIDIR</t>
  </si>
  <si>
    <t>GEMİBÜKÜ</t>
  </si>
  <si>
    <t>MÜLKBÜKÜ</t>
  </si>
  <si>
    <t>ANDIRAN</t>
  </si>
  <si>
    <t>ŞEYHLİ</t>
  </si>
  <si>
    <t>KARAMUK</t>
  </si>
  <si>
    <t>TEPEKÖY</t>
  </si>
  <si>
    <t>İÇME SUYU TERFİ HATTI YAPILMASI</t>
  </si>
  <si>
    <t>İÇME SUYU İSALE HATTI</t>
  </si>
  <si>
    <t>DAMLADERE</t>
  </si>
  <si>
    <t>İÇME SUYUTERFİ HATTI</t>
  </si>
  <si>
    <t>2021 YILI KÖYDES PROJESİ SANAT YAPISI  PROGRAMI</t>
  </si>
  <si>
    <t>ALAN</t>
  </si>
  <si>
    <t>ARPADERE</t>
  </si>
  <si>
    <t>ÇAYKÖY</t>
  </si>
  <si>
    <t>GÖLKÖY</t>
  </si>
  <si>
    <t>HIDIRLAR</t>
  </si>
  <si>
    <t>KIZILCAÖREN</t>
  </si>
  <si>
    <t>SARAYÖZÜ</t>
  </si>
  <si>
    <t>YUKARI OVACIK</t>
  </si>
  <si>
    <t>KARŞIYAKA</t>
  </si>
  <si>
    <t>KAMIŞLI</t>
  </si>
  <si>
    <t>DEMİRPINAR</t>
  </si>
  <si>
    <t>ÇAMLICA+HACET+H.YAKUP</t>
  </si>
  <si>
    <t>SONDAJ AÇILMASI</t>
  </si>
  <si>
    <t>YAYLACIK+YEŞİLTEPE+SELİMİYE</t>
  </si>
  <si>
    <t>HAN</t>
  </si>
  <si>
    <t>DEPO YAPIMI</t>
  </si>
  <si>
    <t>İNALAN</t>
  </si>
  <si>
    <t>ALICIK</t>
  </si>
  <si>
    <t>BULAK</t>
  </si>
  <si>
    <t>MUŞRUF</t>
  </si>
  <si>
    <t>ALİŞAR</t>
  </si>
  <si>
    <t>KANALİZASYON ŞEBEKE YENİLEME</t>
  </si>
  <si>
    <t>İçme Suyu Tesisi Yapım İşi (2 Adet İçme 
Suyu Kaynağından Drenej Çalışması</t>
  </si>
  <si>
    <t>KUZGEÇE</t>
  </si>
  <si>
    <t>İÇME SUYU VE KANALİZASYON YAPIMI</t>
  </si>
  <si>
    <t>İÇME SUYU DEPO ONARIM İŞİ</t>
  </si>
  <si>
    <t>DURUCA</t>
  </si>
  <si>
    <t xml:space="preserve">İÇME SUYU </t>
  </si>
  <si>
    <t>İLGAZİ</t>
  </si>
  <si>
    <t>İÇME SUYU</t>
  </si>
  <si>
    <t>YAĞMURKÖY</t>
  </si>
  <si>
    <t>KARAKÖPRÜ</t>
  </si>
  <si>
    <t>İÇME SUYU TERFİ HATTI</t>
  </si>
  <si>
    <t xml:space="preserve">KONUKTEPE </t>
  </si>
  <si>
    <t>YAZIYERİ</t>
  </si>
  <si>
    <t xml:space="preserve">SARAYCIK </t>
  </si>
  <si>
    <t>İÇME SUYU ŞEBEKE VE KANALİZASYON</t>
  </si>
  <si>
    <t>SARAYCIK</t>
  </si>
  <si>
    <t>KIRCA İSALE HATTI</t>
  </si>
  <si>
    <t>İSALE HATTI</t>
  </si>
  <si>
    <t>KIZIK AHLATLI MAHALLESİ</t>
  </si>
  <si>
    <t>KIZILCA</t>
  </si>
  <si>
    <t>BEDEN</t>
  </si>
  <si>
    <t>TERFİ HATTI</t>
  </si>
  <si>
    <t>KÖSELER</t>
  </si>
  <si>
    <t>DEPO ONARIM</t>
  </si>
  <si>
    <t>OVABAŞI</t>
  </si>
  <si>
    <t>KAPTAJ DRENAJ YENİLEME</t>
  </si>
  <si>
    <t>SALLAR</t>
  </si>
  <si>
    <t>KORKUT</t>
  </si>
  <si>
    <t>İÇME SUYU SONDAJ</t>
  </si>
  <si>
    <t>SEKÜ</t>
  </si>
  <si>
    <t>TERFİ BİNASI</t>
  </si>
  <si>
    <t>ŞEBEKE YENİLEME</t>
  </si>
  <si>
    <t>12KM</t>
  </si>
  <si>
    <t>MEVCUT DEPOLAR NÜFUSA YETERLİ OLDUĞUNDAN İHTİYAÇ YOKTUR.</t>
  </si>
  <si>
    <t>SU KAYNAĞI ARAŞTIRILIYOR.</t>
  </si>
  <si>
    <t>KÖYDES PROJESİ 2021 YILI İÇME SUYU YATIRIM PROGRAMI</t>
  </si>
  <si>
    <t>DİREKLİ</t>
  </si>
  <si>
    <t>İSALE  HATTI VE DEPO ONARIMI</t>
  </si>
  <si>
    <t>ÇALKAYA KÖYÜ</t>
  </si>
  <si>
    <t>SAZ KÖYÜ</t>
  </si>
  <si>
    <t>2021 YILI KÖYDES PROJESİ PARKE LİSTESİ</t>
  </si>
  <si>
    <t>2021 YILI KÖYDES ATIK SU ALTYAPI PROGRAMI</t>
  </si>
  <si>
    <r>
      <rPr>
        <b/>
        <sz val="11"/>
        <rFont val="Arial"/>
        <family val="2"/>
        <charset val="162"/>
      </rPr>
      <t>2021/3917 Cumhurbaşkanı</t>
    </r>
    <r>
      <rPr>
        <b/>
        <sz val="10"/>
        <rFont val="Arial"/>
        <family val="2"/>
        <charset val="162"/>
      </rPr>
      <t xml:space="preserve"> KARARI İLE BİRLİKLERE AYRILAN ÖDENEK</t>
    </r>
  </si>
  <si>
    <t>2021 YILI KÖYDES PROJESİ ASFALT PROGRAMI</t>
  </si>
  <si>
    <t>SARIMEŞE</t>
  </si>
  <si>
    <t>KARLIK-KORUBAŞI-KAVALOĞLU-ŞEYHLİ KÖYLERİ VE BUNLARA BAĞLI MAHALLE YOLLARI İLE ÇAYDİBİ-MERCİMEK-KOZLUCA-SEPETLİ-GÜRSU-ÇALKAYA KÖYLERİ STABİLİZE YOL YAPIMI</t>
  </si>
  <si>
    <t>40,70 KM STABİLİZE FİGÜRE VE NAKLİ YAPIM İŞİ</t>
  </si>
  <si>
    <t>AĞILLAR MAH.</t>
  </si>
  <si>
    <t>İÇME SUYU İKMALYAPIMI</t>
  </si>
  <si>
    <t>6,5 km İçme Suy Hattı İsale Hattı Yenileme</t>
  </si>
  <si>
    <t>FOSSEPTİK DEPOSU VE İLAVE KANAL. ŞEBEKEYAPIMI</t>
  </si>
  <si>
    <t>KANALİZASYON</t>
  </si>
  <si>
    <t>TEKKE KÖY</t>
  </si>
  <si>
    <t>OMARCA</t>
  </si>
  <si>
    <t>İÇME SUYU                      30</t>
  </si>
  <si>
    <r>
      <t xml:space="preserve">ORTAK ALIM                5            </t>
    </r>
    <r>
      <rPr>
        <sz val="9"/>
        <rFont val="Arial"/>
        <family val="2"/>
        <charset val="162"/>
      </rPr>
      <t>%30</t>
    </r>
  </si>
  <si>
    <t>FİLİNGİRLER</t>
  </si>
  <si>
    <t>İBE</t>
  </si>
  <si>
    <t>YASSIÇAL</t>
  </si>
  <si>
    <t xml:space="preserve">DOĞANTEPE </t>
  </si>
  <si>
    <t>AKÖREN</t>
  </si>
  <si>
    <t>AKPINAR</t>
  </si>
  <si>
    <t>AKTARLA</t>
  </si>
  <si>
    <t>BÜYÜKÇAY</t>
  </si>
  <si>
    <t>ÇAVUNDUR</t>
  </si>
  <si>
    <t>ÇAYBAŞI</t>
  </si>
  <si>
    <t>ÇAYIRÖZÜ</t>
  </si>
  <si>
    <t>ÇOBANÖREN</t>
  </si>
  <si>
    <t>ESENTEPE</t>
  </si>
  <si>
    <t>KIZILEĞREK</t>
  </si>
  <si>
    <t>KUYU</t>
  </si>
  <si>
    <t>ORTAOVA</t>
  </si>
  <si>
    <t>OYMAK</t>
  </si>
  <si>
    <t>SARIBUĞDAY</t>
  </si>
  <si>
    <t>SAZLICA</t>
  </si>
  <si>
    <t>UZUNYAZI</t>
  </si>
  <si>
    <t>YAKUP</t>
  </si>
  <si>
    <t>YOLÜSTÜ</t>
  </si>
  <si>
    <t>Ayrancı Grup Köyü</t>
  </si>
  <si>
    <t>AKSALUR</t>
  </si>
  <si>
    <t>AKTAŞ</t>
  </si>
  <si>
    <t>ALAKADI</t>
  </si>
  <si>
    <t>ALBAYRAK</t>
  </si>
  <si>
    <t>ARDIÇLAR</t>
  </si>
  <si>
    <t>AVŞAR</t>
  </si>
  <si>
    <t>AYDINCA</t>
  </si>
  <si>
    <t>AYDINLIK</t>
  </si>
  <si>
    <t>BAĞLARÜSTÜ</t>
  </si>
  <si>
    <t>BAĞLICA</t>
  </si>
  <si>
    <t>BEKE</t>
  </si>
  <si>
    <t>BELDAĞ</t>
  </si>
  <si>
    <t>BOĞA KÖY</t>
  </si>
  <si>
    <t>BÖKE</t>
  </si>
  <si>
    <t>BÜYÜK KIZILCA</t>
  </si>
  <si>
    <t>ÇATALÇAM</t>
  </si>
  <si>
    <t>ÇAVUŞ</t>
  </si>
  <si>
    <t>ÇENGELKAYI</t>
  </si>
  <si>
    <t>ÇİVİ KÖY</t>
  </si>
  <si>
    <t>DADI</t>
  </si>
  <si>
    <t>GÖKDERE</t>
  </si>
  <si>
    <t>HALİFELİ</t>
  </si>
  <si>
    <t>İBECİK</t>
  </si>
  <si>
    <t>İLYAS</t>
  </si>
  <si>
    <t>KALEBOĞAZI</t>
  </si>
  <si>
    <t>KAPIKAYA</t>
  </si>
  <si>
    <t>KARATAŞ</t>
  </si>
  <si>
    <t>KARSAN</t>
  </si>
  <si>
    <t>KAYABAŞI</t>
  </si>
  <si>
    <t>KAYRAK</t>
  </si>
  <si>
    <t>KIZILKIŞLACIK</t>
  </si>
  <si>
    <t>KÖYCEĞİZ</t>
  </si>
  <si>
    <t>MEŞELİÇİFTLİĞİ</t>
  </si>
  <si>
    <t>ORMANÖZÜ</t>
  </si>
  <si>
    <t>OVASARAY</t>
  </si>
  <si>
    <t>SARIALAN</t>
  </si>
  <si>
    <t>SARIKIZ</t>
  </si>
  <si>
    <t>SARIYAR</t>
  </si>
  <si>
    <t>SIRACEVİZLER</t>
  </si>
  <si>
    <t>UYGUR</t>
  </si>
  <si>
    <t>ÜMÜK</t>
  </si>
  <si>
    <t>ERMİŞ</t>
  </si>
  <si>
    <t>YAĞMUR</t>
  </si>
  <si>
    <t>YEŞİLDERE</t>
  </si>
  <si>
    <t>YILDIZ</t>
  </si>
  <si>
    <t>ORTA KÖY</t>
  </si>
  <si>
    <t>ESKİ KIZILCA</t>
  </si>
  <si>
    <t>2021 YILI YEDEK PROĞRAM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</si>
</sst>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4">
    <font>
      <sz val="10"/>
      <name val="Arial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 Tur"/>
      <charset val="162"/>
    </font>
    <font>
      <sz val="11"/>
      <name val="Times New Roman"/>
      <family val="1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2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2"/>
      <name val="Arial Tur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b/>
      <sz val="11"/>
      <name val="Arial Tur"/>
      <charset val="162"/>
    </font>
    <font>
      <sz val="10"/>
      <color indexed="12"/>
      <name val="Arial"/>
      <family val="2"/>
      <charset val="162"/>
    </font>
    <font>
      <sz val="10"/>
      <color indexed="10"/>
      <name val="Arial"/>
      <family val="2"/>
      <charset val="162"/>
    </font>
    <font>
      <sz val="12"/>
      <name val="Times New Roman"/>
      <family val="1"/>
      <charset val="162"/>
    </font>
    <font>
      <sz val="14"/>
      <name val="Arial"/>
      <family val="2"/>
      <charset val="162"/>
    </font>
    <font>
      <sz val="14"/>
      <name val="Times New Roman"/>
      <family val="1"/>
      <charset val="162"/>
    </font>
    <font>
      <b/>
      <sz val="16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family val="2"/>
      <charset val="162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4"/>
      <name val="Arial Tur"/>
      <charset val="162"/>
    </font>
    <font>
      <b/>
      <sz val="18"/>
      <name val="Arial Tur"/>
      <charset val="162"/>
    </font>
    <font>
      <sz val="12"/>
      <color rgb="FF0070C0"/>
      <name val="Arial"/>
      <family val="2"/>
      <charset val="162"/>
    </font>
    <font>
      <sz val="8"/>
      <color theme="0"/>
      <name val="Arial"/>
      <family val="2"/>
      <charset val="162"/>
    </font>
    <font>
      <sz val="10"/>
      <color theme="1"/>
      <name val="Times New Roman"/>
      <family val="1"/>
      <charset val="162"/>
    </font>
    <font>
      <sz val="10"/>
      <color theme="0"/>
      <name val="Arial"/>
      <family val="2"/>
      <charset val="162"/>
    </font>
    <font>
      <sz val="10"/>
      <color rgb="FFFFC000"/>
      <name val="Times New Roman"/>
      <family val="1"/>
      <charset val="162"/>
    </font>
    <font>
      <sz val="10"/>
      <color rgb="FFFFC000"/>
      <name val="Arial"/>
      <family val="2"/>
      <charset val="162"/>
    </font>
    <font>
      <sz val="11"/>
      <color rgb="FFFFC000"/>
      <name val="Times New Roman"/>
      <family val="1"/>
      <charset val="162"/>
    </font>
    <font>
      <sz val="11"/>
      <color rgb="FFFFC000"/>
      <name val="Arial"/>
      <family val="2"/>
      <charset val="162"/>
    </font>
    <font>
      <sz val="12"/>
      <color theme="9" tint="0.39997558519241921"/>
      <name val="Arial"/>
      <family val="2"/>
      <charset val="162"/>
    </font>
    <font>
      <sz val="12"/>
      <color rgb="FFFF0000"/>
      <name val="Arial"/>
      <family val="2"/>
      <charset val="162"/>
    </font>
    <font>
      <sz val="10"/>
      <color theme="0" tint="-0.14999847407452621"/>
      <name val="Arial"/>
      <family val="2"/>
      <charset val="162"/>
    </font>
    <font>
      <b/>
      <sz val="11"/>
      <color rgb="FF0070C0"/>
      <name val="Arial"/>
      <family val="2"/>
      <charset val="162"/>
    </font>
    <font>
      <b/>
      <sz val="14"/>
      <color rgb="FF0070C0"/>
      <name val="Arial"/>
      <family val="2"/>
      <charset val="162"/>
    </font>
    <font>
      <b/>
      <sz val="12"/>
      <color rgb="FFFFFF0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rgb="FFC00000"/>
      <name val="Arial"/>
      <family val="2"/>
      <charset val="162"/>
    </font>
    <font>
      <b/>
      <sz val="12"/>
      <color rgb="FF0070C0"/>
      <name val="Arial"/>
      <family val="2"/>
      <charset val="162"/>
    </font>
    <font>
      <b/>
      <sz val="10"/>
      <color rgb="FF7030A0"/>
      <name val="Arial"/>
      <family val="2"/>
      <charset val="162"/>
    </font>
    <font>
      <b/>
      <sz val="11"/>
      <color rgb="FF7030A0"/>
      <name val="Arial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Times New Roman"/>
      <family val="1"/>
      <charset val="162"/>
    </font>
    <font>
      <b/>
      <sz val="10"/>
      <color rgb="FFFF0000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3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3" fillId="0" borderId="0"/>
  </cellStyleXfs>
  <cellXfs count="4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/>
    </xf>
    <xf numFmtId="4" fontId="1" fillId="0" borderId="0" xfId="0" applyNumberFormat="1" applyFont="1"/>
    <xf numFmtId="4" fontId="11" fillId="0" borderId="0" xfId="0" applyNumberFormat="1" applyFont="1" applyFill="1" applyBorder="1" applyAlignment="1">
      <alignment vertical="center"/>
    </xf>
    <xf numFmtId="0" fontId="9" fillId="0" borderId="0" xfId="0" applyFont="1"/>
    <xf numFmtId="4" fontId="1" fillId="4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" fontId="1" fillId="5" borderId="1" xfId="0" applyNumberFormat="1" applyFont="1" applyFill="1" applyBorder="1" applyAlignment="1">
      <alignment vertical="center"/>
    </xf>
    <xf numFmtId="4" fontId="9" fillId="0" borderId="0" xfId="0" applyNumberFormat="1" applyFont="1"/>
    <xf numFmtId="4" fontId="21" fillId="0" borderId="0" xfId="0" applyNumberFormat="1" applyFont="1"/>
    <xf numFmtId="4" fontId="9" fillId="0" borderId="0" xfId="0" applyNumberFormat="1" applyFont="1" applyFill="1" applyBorder="1" applyAlignment="1">
      <alignment vertical="center"/>
    </xf>
    <xf numFmtId="4" fontId="1" fillId="6" borderId="1" xfId="0" applyNumberFormat="1" applyFont="1" applyFill="1" applyBorder="1" applyAlignment="1">
      <alignment vertical="center"/>
    </xf>
    <xf numFmtId="4" fontId="1" fillId="6" borderId="2" xfId="0" applyNumberFormat="1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3" fontId="16" fillId="7" borderId="4" xfId="0" applyNumberFormat="1" applyFont="1" applyFill="1" applyBorder="1" applyAlignment="1" applyProtection="1">
      <alignment horizontal="right" vertical="center"/>
    </xf>
    <xf numFmtId="3" fontId="16" fillId="7" borderId="5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left" vertical="center"/>
    </xf>
    <xf numFmtId="3" fontId="17" fillId="0" borderId="6" xfId="0" applyNumberFormat="1" applyFont="1" applyFill="1" applyBorder="1" applyAlignment="1" applyProtection="1">
      <alignment horizontal="right" vertical="center"/>
    </xf>
    <xf numFmtId="3" fontId="17" fillId="0" borderId="7" xfId="0" applyNumberFormat="1" applyFont="1" applyFill="1" applyBorder="1" applyAlignment="1" applyProtection="1">
      <alignment horizontal="center" vertical="center"/>
    </xf>
    <xf numFmtId="3" fontId="16" fillId="7" borderId="4" xfId="0" applyNumberFormat="1" applyFont="1" applyFill="1" applyBorder="1" applyAlignment="1" applyProtection="1">
      <alignment horizontal="center" vertical="center"/>
    </xf>
    <xf numFmtId="3" fontId="17" fillId="0" borderId="6" xfId="0" applyNumberFormat="1" applyFont="1" applyFill="1" applyBorder="1" applyAlignment="1" applyProtection="1">
      <alignment horizontal="center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3" fontId="15" fillId="5" borderId="4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 indent="1"/>
    </xf>
    <xf numFmtId="4" fontId="0" fillId="0" borderId="6" xfId="0" applyNumberFormat="1" applyBorder="1" applyAlignment="1">
      <alignment horizontal="right" vertical="center" indent="1"/>
    </xf>
    <xf numFmtId="4" fontId="5" fillId="2" borderId="9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2" fillId="2" borderId="9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horizontal="center" vertical="center"/>
    </xf>
    <xf numFmtId="4" fontId="3" fillId="2" borderId="9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3" fontId="23" fillId="0" borderId="1" xfId="0" applyNumberFormat="1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3" fontId="17" fillId="8" borderId="11" xfId="0" applyNumberFormat="1" applyFont="1" applyFill="1" applyBorder="1" applyAlignment="1" applyProtection="1">
      <alignment horizontal="center" vertical="center"/>
    </xf>
    <xf numFmtId="4" fontId="12" fillId="0" borderId="12" xfId="0" applyNumberFormat="1" applyFont="1" applyFill="1" applyBorder="1" applyAlignment="1">
      <alignment vertical="center"/>
    </xf>
    <xf numFmtId="0" fontId="26" fillId="0" borderId="0" xfId="0" applyFont="1"/>
    <xf numFmtId="0" fontId="18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2" borderId="13" xfId="0" applyFont="1" applyFill="1" applyBorder="1" applyAlignment="1">
      <alignment vertical="center"/>
    </xf>
    <xf numFmtId="3" fontId="32" fillId="0" borderId="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2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4" fontId="18" fillId="0" borderId="1" xfId="0" applyNumberFormat="1" applyFont="1" applyBorder="1" applyAlignment="1">
      <alignment horizontal="right" indent="1"/>
    </xf>
    <xf numFmtId="0" fontId="9" fillId="9" borderId="15" xfId="0" applyFont="1" applyFill="1" applyBorder="1" applyAlignment="1">
      <alignment horizontal="center" wrapText="1"/>
    </xf>
    <xf numFmtId="0" fontId="18" fillId="9" borderId="15" xfId="0" applyFont="1" applyFill="1" applyBorder="1" applyAlignment="1">
      <alignment horizontal="center" wrapText="1"/>
    </xf>
    <xf numFmtId="0" fontId="9" fillId="9" borderId="16" xfId="0" applyFont="1" applyFill="1" applyBorder="1" applyAlignment="1">
      <alignment horizontal="center"/>
    </xf>
    <xf numFmtId="10" fontId="9" fillId="0" borderId="0" xfId="0" applyNumberFormat="1" applyFont="1"/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4" fontId="29" fillId="0" borderId="19" xfId="5" applyNumberFormat="1" applyFont="1" applyFill="1" applyBorder="1" applyAlignment="1">
      <alignment horizontal="left" vertical="center" wrapText="1"/>
    </xf>
    <xf numFmtId="0" fontId="28" fillId="0" borderId="19" xfId="5" applyNumberFormat="1" applyFont="1" applyFill="1" applyBorder="1" applyAlignment="1">
      <alignment vertical="center" wrapText="1"/>
    </xf>
    <xf numFmtId="0" fontId="34" fillId="0" borderId="19" xfId="5" applyNumberFormat="1" applyFont="1" applyFill="1" applyBorder="1" applyAlignment="1">
      <alignment vertical="center" wrapText="1"/>
    </xf>
    <xf numFmtId="4" fontId="35" fillId="0" borderId="0" xfId="0" applyNumberFormat="1" applyFont="1"/>
    <xf numFmtId="0" fontId="18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6" fillId="0" borderId="19" xfId="5" applyNumberFormat="1" applyFont="1" applyFill="1" applyBorder="1" applyAlignment="1">
      <alignment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NumberFormat="1" applyFont="1" applyBorder="1" applyAlignment="1">
      <alignment vertical="center" wrapText="1"/>
    </xf>
    <xf numFmtId="0" fontId="39" fillId="0" borderId="2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6" fillId="7" borderId="20" xfId="0" applyNumberFormat="1" applyFont="1" applyFill="1" applyBorder="1" applyAlignment="1" applyProtection="1">
      <alignment horizontal="right" vertical="center" indent="1"/>
    </xf>
    <xf numFmtId="4" fontId="16" fillId="7" borderId="4" xfId="0" applyNumberFormat="1" applyFont="1" applyFill="1" applyBorder="1" applyAlignment="1" applyProtection="1">
      <alignment horizontal="right" vertical="center" indent="1"/>
    </xf>
    <xf numFmtId="4" fontId="15" fillId="5" borderId="4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center" vertical="center"/>
    </xf>
    <xf numFmtId="4" fontId="5" fillId="10" borderId="12" xfId="0" applyNumberFormat="1" applyFont="1" applyFill="1" applyBorder="1" applyAlignment="1">
      <alignment horizontal="right" indent="1"/>
    </xf>
    <xf numFmtId="4" fontId="5" fillId="10" borderId="9" xfId="0" applyNumberFormat="1" applyFont="1" applyFill="1" applyBorder="1" applyAlignment="1">
      <alignment horizontal="right" vertical="center" indent="1"/>
    </xf>
    <xf numFmtId="4" fontId="5" fillId="10" borderId="10" xfId="0" applyNumberFormat="1" applyFont="1" applyFill="1" applyBorder="1" applyAlignment="1">
      <alignment horizontal="right" vertical="center" indent="1"/>
    </xf>
    <xf numFmtId="0" fontId="28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37" fillId="0" borderId="2" xfId="0" applyFont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4" fillId="0" borderId="2" xfId="0" applyNumberFormat="1" applyFont="1" applyBorder="1" applyAlignment="1">
      <alignment vertical="center" wrapText="1"/>
    </xf>
    <xf numFmtId="0" fontId="7" fillId="0" borderId="19" xfId="5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9" xfId="0" applyFont="1" applyBorder="1"/>
    <xf numFmtId="0" fontId="12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3" borderId="30" xfId="0" applyFont="1" applyFill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/>
    </xf>
    <xf numFmtId="4" fontId="41" fillId="7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" fontId="42" fillId="0" borderId="0" xfId="0" applyNumberFormat="1" applyFont="1"/>
    <xf numFmtId="2" fontId="43" fillId="2" borderId="9" xfId="0" applyNumberFormat="1" applyFont="1" applyFill="1" applyBorder="1" applyAlignment="1">
      <alignment vertical="center"/>
    </xf>
    <xf numFmtId="3" fontId="44" fillId="2" borderId="9" xfId="0" applyNumberFormat="1" applyFont="1" applyFill="1" applyBorder="1" applyAlignment="1">
      <alignment vertical="center"/>
    </xf>
    <xf numFmtId="4" fontId="10" fillId="5" borderId="1" xfId="0" applyNumberFormat="1" applyFont="1" applyFill="1" applyBorder="1" applyAlignment="1">
      <alignment vertical="center"/>
    </xf>
    <xf numFmtId="10" fontId="45" fillId="6" borderId="1" xfId="0" applyNumberFormat="1" applyFont="1" applyFill="1" applyBorder="1" applyAlignment="1">
      <alignment vertical="center"/>
    </xf>
    <xf numFmtId="10" fontId="46" fillId="6" borderId="1" xfId="0" applyNumberFormat="1" applyFont="1" applyFill="1" applyBorder="1" applyAlignment="1">
      <alignment vertical="center"/>
    </xf>
    <xf numFmtId="10" fontId="47" fillId="6" borderId="12" xfId="0" applyNumberFormat="1" applyFont="1" applyFill="1" applyBorder="1" applyAlignment="1">
      <alignment vertical="center"/>
    </xf>
    <xf numFmtId="10" fontId="48" fillId="6" borderId="1" xfId="0" applyNumberFormat="1" applyFont="1" applyFill="1" applyBorder="1" applyAlignment="1">
      <alignment vertical="center"/>
    </xf>
    <xf numFmtId="164" fontId="49" fillId="6" borderId="1" xfId="0" applyNumberFormat="1" applyFont="1" applyFill="1" applyBorder="1" applyAlignment="1">
      <alignment vertical="center"/>
    </xf>
    <xf numFmtId="164" fontId="50" fillId="6" borderId="1" xfId="0" applyNumberFormat="1" applyFont="1" applyFill="1" applyBorder="1" applyAlignment="1">
      <alignment vertical="center"/>
    </xf>
    <xf numFmtId="164" fontId="49" fillId="6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8" borderId="1" xfId="0" applyFont="1" applyFill="1" applyBorder="1" applyAlignment="1">
      <alignment wrapText="1"/>
    </xf>
    <xf numFmtId="0" fontId="41" fillId="0" borderId="19" xfId="0" applyFont="1" applyBorder="1" applyAlignment="1">
      <alignment horizontal="left"/>
    </xf>
    <xf numFmtId="0" fontId="51" fillId="8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0" fillId="8" borderId="1" xfId="0" applyFont="1" applyFill="1" applyBorder="1" applyAlignment="1">
      <alignment vertical="center" wrapText="1"/>
    </xf>
    <xf numFmtId="4" fontId="5" fillId="7" borderId="19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51" fillId="8" borderId="1" xfId="0" applyFont="1" applyFill="1" applyBorder="1" applyAlignment="1">
      <alignment vertical="center" wrapText="1"/>
    </xf>
    <xf numFmtId="0" fontId="28" fillId="0" borderId="1" xfId="1" applyFont="1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2" fillId="10" borderId="9" xfId="0" applyNumberFormat="1" applyFont="1" applyFill="1" applyBorder="1" applyAlignment="1">
      <alignment horizontal="right" vertical="center" indent="1"/>
    </xf>
    <xf numFmtId="4" fontId="3" fillId="5" borderId="1" xfId="0" applyNumberFormat="1" applyFont="1" applyFill="1" applyBorder="1" applyAlignment="1">
      <alignment vertical="center"/>
    </xf>
    <xf numFmtId="0" fontId="9" fillId="8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3" fillId="7" borderId="25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8" fillId="0" borderId="6" xfId="0" applyNumberFormat="1" applyFont="1" applyFill="1" applyBorder="1" applyAlignment="1" applyProtection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3" fontId="16" fillId="7" borderId="31" xfId="0" applyNumberFormat="1" applyFont="1" applyFill="1" applyBorder="1" applyAlignment="1" applyProtection="1">
      <alignment horizontal="center" vertical="center"/>
    </xf>
    <xf numFmtId="4" fontId="16" fillId="7" borderId="31" xfId="0" applyNumberFormat="1" applyFont="1" applyFill="1" applyBorder="1" applyAlignment="1" applyProtection="1">
      <alignment horizontal="right" vertical="center" indent="1"/>
    </xf>
    <xf numFmtId="0" fontId="9" fillId="0" borderId="1" xfId="3" applyFont="1" applyBorder="1" applyAlignment="1">
      <alignment horizontal="center"/>
    </xf>
    <xf numFmtId="0" fontId="28" fillId="0" borderId="1" xfId="0" applyFont="1" applyBorder="1" applyAlignment="1">
      <alignment horizontal="left" vertical="center"/>
    </xf>
    <xf numFmtId="3" fontId="16" fillId="7" borderId="32" xfId="0" applyNumberFormat="1" applyFont="1" applyFill="1" applyBorder="1" applyAlignment="1" applyProtection="1">
      <alignment horizontal="center" vertical="center"/>
    </xf>
    <xf numFmtId="4" fontId="16" fillId="7" borderId="32" xfId="0" applyNumberFormat="1" applyFont="1" applyFill="1" applyBorder="1" applyAlignment="1" applyProtection="1">
      <alignment horizontal="right" vertical="center" indent="1"/>
    </xf>
    <xf numFmtId="0" fontId="14" fillId="0" borderId="1" xfId="0" applyNumberFormat="1" applyFont="1" applyFill="1" applyBorder="1" applyAlignment="1" applyProtection="1">
      <alignment horizontal="left" vertical="center"/>
    </xf>
    <xf numFmtId="4" fontId="5" fillId="7" borderId="25" xfId="0" applyNumberFormat="1" applyFont="1" applyFill="1" applyBorder="1" applyAlignment="1">
      <alignment horizontal="right" vertical="center"/>
    </xf>
    <xf numFmtId="0" fontId="9" fillId="0" borderId="19" xfId="0" applyFont="1" applyBorder="1" applyAlignment="1">
      <alignment horizontal="left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7" fillId="8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8" fillId="0" borderId="21" xfId="5" applyNumberFormat="1" applyFont="1" applyFill="1" applyBorder="1" applyAlignment="1">
      <alignment vertical="center" wrapText="1"/>
    </xf>
    <xf numFmtId="4" fontId="0" fillId="0" borderId="0" xfId="0" applyNumberFormat="1"/>
    <xf numFmtId="4" fontId="5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1" fontId="3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" fontId="18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indent="1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8" fillId="0" borderId="30" xfId="5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4" fontId="28" fillId="0" borderId="1" xfId="5" applyNumberFormat="1" applyFont="1" applyFill="1" applyBorder="1" applyAlignment="1">
      <alignment horizontal="left" vertical="center" wrapText="1"/>
    </xf>
    <xf numFmtId="0" fontId="0" fillId="8" borderId="1" xfId="0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left" vertical="center"/>
    </xf>
    <xf numFmtId="0" fontId="12" fillId="7" borderId="24" xfId="0" applyFont="1" applyFill="1" applyBorder="1" applyAlignment="1">
      <alignment vertical="center"/>
    </xf>
    <xf numFmtId="4" fontId="5" fillId="7" borderId="24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4" fontId="0" fillId="8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5" fillId="0" borderId="24" xfId="0" applyFont="1" applyBorder="1" applyAlignment="1">
      <alignment horizontal="center" vertical="center"/>
    </xf>
    <xf numFmtId="3" fontId="17" fillId="0" borderId="6" xfId="0" applyNumberFormat="1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24" fillId="8" borderId="1" xfId="6" applyNumberFormat="1" applyFont="1" applyFill="1" applyBorder="1" applyAlignment="1">
      <alignment vertical="center" wrapText="1"/>
    </xf>
    <xf numFmtId="3" fontId="16" fillId="7" borderId="8" xfId="0" applyNumberFormat="1" applyFont="1" applyFill="1" applyBorder="1" applyAlignment="1" applyProtection="1">
      <alignment vertical="center"/>
    </xf>
    <xf numFmtId="3" fontId="4" fillId="0" borderId="6" xfId="0" applyNumberFormat="1" applyFont="1" applyFill="1" applyBorder="1" applyAlignment="1" applyProtection="1">
      <alignment vertical="center"/>
    </xf>
    <xf numFmtId="3" fontId="16" fillId="7" borderId="32" xfId="0" applyNumberFormat="1" applyFont="1" applyFill="1" applyBorder="1" applyAlignment="1" applyProtection="1">
      <alignment vertical="center"/>
    </xf>
    <xf numFmtId="3" fontId="16" fillId="7" borderId="4" xfId="0" applyNumberFormat="1" applyFont="1" applyFill="1" applyBorder="1" applyAlignment="1" applyProtection="1">
      <alignment vertical="center"/>
    </xf>
    <xf numFmtId="3" fontId="17" fillId="0" borderId="1" xfId="0" applyNumberFormat="1" applyFont="1" applyFill="1" applyBorder="1" applyAlignment="1" applyProtection="1">
      <alignment vertical="center"/>
    </xf>
    <xf numFmtId="3" fontId="16" fillId="7" borderId="3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vertical="center"/>
    </xf>
    <xf numFmtId="3" fontId="15" fillId="5" borderId="4" xfId="0" applyNumberFormat="1" applyFont="1" applyFill="1" applyBorder="1" applyAlignment="1">
      <alignment vertical="center"/>
    </xf>
    <xf numFmtId="0" fontId="0" fillId="0" borderId="0" xfId="0" applyAlignment="1"/>
    <xf numFmtId="0" fontId="5" fillId="0" borderId="2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4" fontId="51" fillId="8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8" borderId="1" xfId="0" applyFont="1" applyFill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wrapText="1"/>
    </xf>
    <xf numFmtId="0" fontId="51" fillId="8" borderId="1" xfId="0" applyFont="1" applyFill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19" fillId="7" borderId="1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4" fontId="6" fillId="7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4" fontId="37" fillId="0" borderId="1" xfId="0" applyNumberFormat="1" applyFont="1" applyBorder="1" applyAlignment="1">
      <alignment horizontal="right" vertical="center"/>
    </xf>
    <xf numFmtId="4" fontId="3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" fontId="6" fillId="5" borderId="1" xfId="0" applyNumberFormat="1" applyFont="1" applyFill="1" applyBorder="1" applyAlignment="1">
      <alignment horizontal="right" vertical="center"/>
    </xf>
    <xf numFmtId="0" fontId="40" fillId="0" borderId="19" xfId="0" applyFont="1" applyBorder="1" applyAlignment="1">
      <alignment horizontal="left" vertical="center"/>
    </xf>
    <xf numFmtId="0" fontId="9" fillId="8" borderId="6" xfId="0" applyFont="1" applyFill="1" applyBorder="1" applyAlignment="1">
      <alignment vertical="center" wrapText="1"/>
    </xf>
    <xf numFmtId="0" fontId="40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4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12" fillId="0" borderId="44" xfId="0" applyFont="1" applyBorder="1"/>
    <xf numFmtId="0" fontId="0" fillId="8" borderId="1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horizontal="right" vertical="center"/>
    </xf>
    <xf numFmtId="0" fontId="12" fillId="0" borderId="3" xfId="0" applyFont="1" applyFill="1" applyBorder="1" applyAlignment="1">
      <alignment horizontal="left" vertical="center"/>
    </xf>
    <xf numFmtId="1" fontId="3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vertical="center"/>
    </xf>
    <xf numFmtId="3" fontId="32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4" fontId="9" fillId="0" borderId="0" xfId="0" applyNumberFormat="1" applyFont="1" applyFill="1"/>
    <xf numFmtId="4" fontId="21" fillId="0" borderId="0" xfId="0" applyNumberFormat="1" applyFont="1" applyFill="1"/>
    <xf numFmtId="4" fontId="21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9" fillId="0" borderId="0" xfId="0" applyFont="1" applyFill="1"/>
    <xf numFmtId="4" fontId="12" fillId="0" borderId="0" xfId="0" applyNumberFormat="1" applyFont="1" applyFill="1" applyBorder="1" applyAlignment="1">
      <alignment horizontal="right" vertical="center"/>
    </xf>
    <xf numFmtId="2" fontId="3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Fill="1"/>
    <xf numFmtId="4" fontId="0" fillId="0" borderId="0" xfId="0" applyNumberFormat="1" applyFill="1"/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/>
    </xf>
    <xf numFmtId="0" fontId="7" fillId="0" borderId="0" xfId="5" applyNumberFormat="1" applyFont="1" applyFill="1" applyBorder="1" applyAlignment="1">
      <alignment vertical="center" wrapText="1"/>
    </xf>
    <xf numFmtId="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1" xfId="0" applyNumberForma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28" fillId="0" borderId="1" xfId="1" applyFont="1" applyBorder="1" applyAlignment="1"/>
    <xf numFmtId="0" fontId="0" fillId="0" borderId="1" xfId="0" applyBorder="1" applyAlignment="1">
      <alignment horizontal="center" wrapText="1"/>
    </xf>
    <xf numFmtId="3" fontId="17" fillId="8" borderId="11" xfId="0" applyNumberFormat="1" applyFont="1" applyFill="1" applyBorder="1" applyAlignment="1" applyProtection="1">
      <alignment horizontal="center"/>
    </xf>
    <xf numFmtId="4" fontId="0" fillId="0" borderId="1" xfId="0" applyNumberFormat="1" applyBorder="1" applyAlignment="1">
      <alignment horizontal="right"/>
    </xf>
    <xf numFmtId="0" fontId="12" fillId="8" borderId="19" xfId="0" applyFont="1" applyFill="1" applyBorder="1" applyAlignment="1">
      <alignment horizontal="left" vertical="center"/>
    </xf>
    <xf numFmtId="0" fontId="52" fillId="0" borderId="6" xfId="0" applyNumberFormat="1" applyFont="1" applyFill="1" applyBorder="1" applyAlignment="1" applyProtection="1">
      <alignment horizontal="left" vertical="center"/>
    </xf>
    <xf numFmtId="3" fontId="4" fillId="8" borderId="1" xfId="6" applyNumberFormat="1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 applyProtection="1">
      <alignment horizontal="left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27" xfId="5" applyNumberFormat="1" applyFont="1" applyFill="1" applyBorder="1" applyAlignment="1">
      <alignment vertical="center" wrapText="1"/>
    </xf>
    <xf numFmtId="0" fontId="28" fillId="0" borderId="2" xfId="0" applyNumberFormat="1" applyFont="1" applyBorder="1" applyAlignment="1">
      <alignment vertical="center" wrapText="1"/>
    </xf>
    <xf numFmtId="0" fontId="53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0" fontId="1" fillId="0" borderId="15" xfId="0" applyNumberFormat="1" applyFont="1" applyBorder="1" applyAlignment="1">
      <alignment horizontal="center" vertical="center" wrapText="1"/>
    </xf>
    <xf numFmtId="10" fontId="1" fillId="0" borderId="6" xfId="0" applyNumberFormat="1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4" xfId="0" applyFont="1" applyBorder="1"/>
    <xf numFmtId="0" fontId="2" fillId="0" borderId="5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right" indent="2"/>
    </xf>
    <xf numFmtId="0" fontId="9" fillId="9" borderId="40" xfId="0" applyFont="1" applyFill="1" applyBorder="1" applyAlignment="1">
      <alignment horizontal="right" indent="2"/>
    </xf>
    <xf numFmtId="0" fontId="9" fillId="9" borderId="18" xfId="0" applyFont="1" applyFill="1" applyBorder="1" applyAlignment="1">
      <alignment horizontal="right" indent="2"/>
    </xf>
    <xf numFmtId="0" fontId="3" fillId="10" borderId="13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wrapText="1"/>
    </xf>
    <xf numFmtId="0" fontId="25" fillId="9" borderId="35" xfId="0" applyFont="1" applyFill="1" applyBorder="1" applyAlignment="1">
      <alignment horizontal="center" vertical="center"/>
    </xf>
    <xf numFmtId="0" fontId="25" fillId="9" borderId="36" xfId="0" applyFont="1" applyFill="1" applyBorder="1" applyAlignment="1">
      <alignment horizontal="center" vertical="center"/>
    </xf>
    <xf numFmtId="0" fontId="25" fillId="9" borderId="37" xfId="0" applyFont="1" applyFill="1" applyBorder="1" applyAlignment="1">
      <alignment horizontal="center" vertical="center"/>
    </xf>
    <xf numFmtId="0" fontId="9" fillId="9" borderId="42" xfId="0" applyFont="1" applyFill="1" applyBorder="1" applyAlignment="1">
      <alignment horizontal="right" indent="2"/>
    </xf>
    <xf numFmtId="0" fontId="9" fillId="9" borderId="38" xfId="0" applyFont="1" applyFill="1" applyBorder="1" applyAlignment="1">
      <alignment horizontal="right" indent="2"/>
    </xf>
    <xf numFmtId="0" fontId="9" fillId="9" borderId="39" xfId="0" applyFont="1" applyFill="1" applyBorder="1" applyAlignment="1">
      <alignment horizontal="right" indent="2"/>
    </xf>
    <xf numFmtId="0" fontId="5" fillId="0" borderId="43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" fillId="7" borderId="45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5" fillId="3" borderId="27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31" fillId="11" borderId="46" xfId="0" applyFont="1" applyFill="1" applyBorder="1" applyAlignment="1">
      <alignment horizontal="center" vertical="center"/>
    </xf>
    <xf numFmtId="0" fontId="31" fillId="11" borderId="47" xfId="0" applyFont="1" applyFill="1" applyBorder="1" applyAlignment="1">
      <alignment horizontal="center" vertical="center"/>
    </xf>
    <xf numFmtId="0" fontId="31" fillId="11" borderId="48" xfId="0" applyFont="1" applyFill="1" applyBorder="1" applyAlignment="1">
      <alignment horizontal="center" vertical="center"/>
    </xf>
    <xf numFmtId="0" fontId="31" fillId="11" borderId="43" xfId="0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center"/>
    </xf>
    <xf numFmtId="0" fontId="31" fillId="11" borderId="49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19" fillId="7" borderId="50" xfId="0" applyFont="1" applyFill="1" applyBorder="1" applyAlignment="1">
      <alignment horizontal="center" vertical="center"/>
    </xf>
    <xf numFmtId="0" fontId="19" fillId="7" borderId="51" xfId="0" applyFont="1" applyFill="1" applyBorder="1" applyAlignment="1">
      <alignment horizontal="center" vertical="center"/>
    </xf>
    <xf numFmtId="0" fontId="19" fillId="7" borderId="5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7" borderId="40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50" xfId="0" applyFont="1" applyFill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7">
    <cellStyle name="Normal" xfId="0" builtinId="0"/>
    <cellStyle name="Normal 11" xfId="1"/>
    <cellStyle name="Normal 2" xfId="2"/>
    <cellStyle name="Normal 3" xfId="3"/>
    <cellStyle name="Normal 4" xfId="4"/>
    <cellStyle name="Normal_SANAT YAPILARI TEKLİFİ-2011" xfId="5"/>
    <cellStyle name="Normal_UZAKLIKLAR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4"/>
  <sheetViews>
    <sheetView tabSelected="1"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3" sqref="I3"/>
    </sheetView>
  </sheetViews>
  <sheetFormatPr defaultRowHeight="12.75"/>
  <cols>
    <col min="1" max="1" width="17.42578125" style="9" customWidth="1"/>
    <col min="2" max="2" width="21.42578125" style="9" customWidth="1"/>
    <col min="3" max="3" width="8.5703125" style="9" customWidth="1"/>
    <col min="4" max="4" width="14.85546875" style="9" customWidth="1"/>
    <col min="5" max="5" width="10.7109375" style="9" customWidth="1"/>
    <col min="6" max="6" width="17.28515625" style="9" customWidth="1"/>
    <col min="7" max="7" width="6.7109375" style="9" customWidth="1"/>
    <col min="8" max="8" width="13.7109375" style="9" customWidth="1"/>
    <col min="9" max="9" width="15.7109375" style="9" customWidth="1"/>
    <col min="10" max="10" width="6.7109375" style="9" customWidth="1"/>
    <col min="11" max="11" width="15.7109375" style="9" customWidth="1"/>
    <col min="12" max="12" width="13.28515625" style="9" customWidth="1"/>
    <col min="13" max="13" width="6.85546875" style="9" customWidth="1"/>
    <col min="14" max="14" width="17.7109375" style="9" customWidth="1"/>
    <col min="15" max="15" width="19" style="9" customWidth="1"/>
    <col min="16" max="17" width="0.42578125" style="9" hidden="1" customWidth="1"/>
    <col min="18" max="18" width="1.42578125" style="9" hidden="1" customWidth="1"/>
    <col min="19" max="19" width="0.7109375" style="9" hidden="1" customWidth="1"/>
    <col min="20" max="20" width="11.28515625" style="9" hidden="1" customWidth="1"/>
    <col min="21" max="22" width="21.42578125" style="9" customWidth="1"/>
    <col min="23" max="23" width="20.85546875" style="9" customWidth="1"/>
    <col min="24" max="24" width="19.42578125" style="9" customWidth="1"/>
    <col min="25" max="25" width="12.85546875" style="9" hidden="1" customWidth="1"/>
    <col min="26" max="26" width="24" style="9" customWidth="1"/>
    <col min="27" max="16384" width="9.140625" style="9"/>
  </cols>
  <sheetData>
    <row r="1" spans="1:26" ht="35.1" customHeight="1">
      <c r="A1" s="335" t="s">
        <v>86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7"/>
      <c r="P1" s="338" t="s">
        <v>53</v>
      </c>
      <c r="Q1" s="339" t="s">
        <v>29</v>
      </c>
      <c r="R1" s="11"/>
    </row>
    <row r="2" spans="1:26" ht="20.100000000000001" customHeight="1">
      <c r="A2" s="340" t="s">
        <v>0</v>
      </c>
      <c r="B2" s="341" t="s">
        <v>233</v>
      </c>
      <c r="C2" s="343" t="s">
        <v>28</v>
      </c>
      <c r="D2" s="344"/>
      <c r="E2" s="344"/>
      <c r="F2" s="344"/>
      <c r="G2" s="344"/>
      <c r="H2" s="344"/>
      <c r="I2" s="345"/>
      <c r="J2" s="346" t="s">
        <v>245</v>
      </c>
      <c r="K2" s="347"/>
      <c r="L2" s="333" t="s">
        <v>79</v>
      </c>
      <c r="M2" s="352" t="s">
        <v>78</v>
      </c>
      <c r="N2" s="353"/>
      <c r="O2" s="350" t="s">
        <v>246</v>
      </c>
      <c r="P2" s="338"/>
      <c r="Q2" s="339"/>
      <c r="R2" s="12"/>
    </row>
    <row r="3" spans="1:26" ht="63.75" customHeight="1">
      <c r="A3" s="340"/>
      <c r="B3" s="342"/>
      <c r="C3" s="327" t="s">
        <v>82</v>
      </c>
      <c r="D3" s="328"/>
      <c r="E3" s="327" t="s">
        <v>85</v>
      </c>
      <c r="F3" s="328"/>
      <c r="G3" s="329" t="s">
        <v>54</v>
      </c>
      <c r="H3" s="330"/>
      <c r="I3" s="1" t="s">
        <v>30</v>
      </c>
      <c r="J3" s="348"/>
      <c r="K3" s="349"/>
      <c r="L3" s="334"/>
      <c r="M3" s="354"/>
      <c r="N3" s="355"/>
      <c r="O3" s="351"/>
      <c r="P3" s="338"/>
      <c r="Q3" s="339"/>
      <c r="R3" s="145" t="s">
        <v>33</v>
      </c>
      <c r="S3" s="13" t="s">
        <v>32</v>
      </c>
      <c r="T3" s="144" t="s">
        <v>31</v>
      </c>
      <c r="U3" s="204" t="s">
        <v>83</v>
      </c>
      <c r="V3" s="204" t="s">
        <v>84</v>
      </c>
      <c r="W3" s="204" t="s">
        <v>100</v>
      </c>
      <c r="X3" s="143" t="s">
        <v>91</v>
      </c>
      <c r="Y3" s="76">
        <v>0.3</v>
      </c>
    </row>
    <row r="4" spans="1:26" ht="39.950000000000003" customHeight="1">
      <c r="A4" s="63" t="s">
        <v>1</v>
      </c>
      <c r="B4" s="172">
        <v>7253291</v>
      </c>
      <c r="C4" s="297">
        <v>4.0999999999999996</v>
      </c>
      <c r="D4" s="58">
        <f>ASFALT!F7</f>
        <v>250000</v>
      </c>
      <c r="E4" s="65">
        <f>'PARKE 2021'!F61</f>
        <v>28500</v>
      </c>
      <c r="F4" s="55">
        <f>'PARKE 2021'!G61</f>
        <v>1008900</v>
      </c>
      <c r="G4" s="56">
        <f>'SANAT YAPISI'!E9</f>
        <v>4</v>
      </c>
      <c r="H4" s="157">
        <f>'SANAT YAPISI'!F9</f>
        <v>630000</v>
      </c>
      <c r="I4" s="5">
        <f t="shared" ref="I4:I10" si="0">SUM(D4+F4+H4)</f>
        <v>1888900</v>
      </c>
      <c r="J4" s="57">
        <f>'İÇME SUYU'!A17</f>
        <v>10</v>
      </c>
      <c r="K4" s="58">
        <f>'İÇME SUYU'!H17</f>
        <v>2358403.7000000002</v>
      </c>
      <c r="L4" s="157">
        <v>30000</v>
      </c>
      <c r="M4" s="57">
        <f>'ATIK SU ARITMA'!E8</f>
        <v>2</v>
      </c>
      <c r="N4" s="157">
        <f>'ATIK SU ARITMA'!F8</f>
        <v>800000</v>
      </c>
      <c r="O4" s="60">
        <f>B4*0.3</f>
        <v>2175987.2999999998</v>
      </c>
      <c r="P4" s="10">
        <f>SUM(D4+O4)</f>
        <v>2425987.2999999998</v>
      </c>
      <c r="Q4" s="6">
        <f t="shared" ref="Q4:Q10" si="1">SUM(N4+F4+K4+H4+L4)</f>
        <v>4827303.7</v>
      </c>
      <c r="R4" s="149">
        <f t="shared" ref="R4:R9" si="2">SUM(B4-(P4+Q4))</f>
        <v>0</v>
      </c>
      <c r="S4" s="15">
        <v>0</v>
      </c>
      <c r="T4" s="16">
        <f>SUM((P4+Q4)-S4)</f>
        <v>7253291</v>
      </c>
      <c r="U4" s="203">
        <f>B4-O4-L4</f>
        <v>5047303.7</v>
      </c>
      <c r="V4" s="203">
        <f>I4+K4+N4</f>
        <v>5047303.7</v>
      </c>
      <c r="W4" s="203">
        <f>U4-V4</f>
        <v>0</v>
      </c>
      <c r="X4" s="202">
        <f>L4+O4+V4</f>
        <v>7253291</v>
      </c>
      <c r="Y4" s="17">
        <f>SUM(B4)*$Y$3</f>
        <v>2175987.2999999998</v>
      </c>
      <c r="Z4" s="15"/>
    </row>
    <row r="5" spans="1:26" ht="39.950000000000003" customHeight="1">
      <c r="A5" s="63" t="s">
        <v>2</v>
      </c>
      <c r="B5" s="172">
        <v>1994025</v>
      </c>
      <c r="C5" s="207">
        <v>0</v>
      </c>
      <c r="D5" s="58">
        <f>SUM(C5*$C$13)*1000</f>
        <v>0</v>
      </c>
      <c r="E5" s="65">
        <f>'PARKE 2021'!F74</f>
        <v>5000</v>
      </c>
      <c r="F5" s="55">
        <f>'PARKE 2021'!G74</f>
        <v>177000</v>
      </c>
      <c r="G5" s="56">
        <f>'SANAT YAPISI'!E12</f>
        <v>0</v>
      </c>
      <c r="H5" s="58">
        <v>0</v>
      </c>
      <c r="I5" s="5">
        <f t="shared" si="0"/>
        <v>177000</v>
      </c>
      <c r="J5" s="57">
        <f>'İÇME SUYU'!A20</f>
        <v>0</v>
      </c>
      <c r="K5" s="58">
        <f>'İÇME SUYU'!H20</f>
        <v>0</v>
      </c>
      <c r="L5" s="157">
        <v>30000</v>
      </c>
      <c r="M5" s="57">
        <f>'ATIK SU ARITMA'!E11</f>
        <v>1</v>
      </c>
      <c r="N5" s="58">
        <f>'ATIK SU ARITMA'!F11</f>
        <v>1188817.5</v>
      </c>
      <c r="O5" s="60">
        <f t="shared" ref="O5:O10" si="3">B5*0.3</f>
        <v>598207.5</v>
      </c>
      <c r="P5" s="10">
        <f t="shared" ref="P5:P10" si="4">SUM(D5+O5)</f>
        <v>598207.5</v>
      </c>
      <c r="Q5" s="6">
        <f t="shared" si="1"/>
        <v>1395817.5</v>
      </c>
      <c r="R5" s="149">
        <f t="shared" si="2"/>
        <v>0</v>
      </c>
      <c r="S5" s="15">
        <v>0</v>
      </c>
      <c r="T5" s="16">
        <f t="shared" ref="T5:T10" si="5">SUM((P5+Q5)-S5)</f>
        <v>1994025</v>
      </c>
      <c r="U5" s="203">
        <f t="shared" ref="U5:U10" si="6">B5-O5-L5</f>
        <v>1365817.5</v>
      </c>
      <c r="V5" s="203">
        <f t="shared" ref="V5:V10" si="7">I5+K5+N5</f>
        <v>1365817.5</v>
      </c>
      <c r="W5" s="203">
        <f>U5-V5</f>
        <v>0</v>
      </c>
      <c r="X5" s="202">
        <f t="shared" ref="X5:X10" si="8">L5+O5+V5</f>
        <v>1994025</v>
      </c>
      <c r="Y5" s="17">
        <f t="shared" ref="Y5:Y10" si="9">SUM(B5)*$Y$3</f>
        <v>598207.5</v>
      </c>
      <c r="Z5" s="15"/>
    </row>
    <row r="6" spans="1:26" ht="39.950000000000003" customHeight="1">
      <c r="A6" s="62" t="s">
        <v>3</v>
      </c>
      <c r="B6" s="172">
        <v>2477185</v>
      </c>
      <c r="C6" s="207">
        <v>0</v>
      </c>
      <c r="D6" s="58">
        <f t="shared" ref="D6:D9" si="10">SUM(C6*$C$13)*1000</f>
        <v>0</v>
      </c>
      <c r="E6" s="65">
        <f>'PARKE 2021'!F77</f>
        <v>0</v>
      </c>
      <c r="F6" s="55">
        <f>'PARKE 2021'!G77</f>
        <v>0</v>
      </c>
      <c r="G6" s="56">
        <f>'SANAT YAPISI'!E15</f>
        <v>0</v>
      </c>
      <c r="H6" s="58">
        <v>0</v>
      </c>
      <c r="I6" s="5">
        <f t="shared" si="0"/>
        <v>0</v>
      </c>
      <c r="J6" s="57">
        <f>'İÇME SUYU'!A26</f>
        <v>4</v>
      </c>
      <c r="K6" s="58">
        <f>'İÇME SUYU'!H26</f>
        <v>1224029.5</v>
      </c>
      <c r="L6" s="157">
        <v>40000</v>
      </c>
      <c r="M6" s="57">
        <f>'ATIK SU ARITMA'!E14</f>
        <v>1</v>
      </c>
      <c r="N6" s="58">
        <f>'ATIK SU ARITMA'!F14</f>
        <v>470000</v>
      </c>
      <c r="O6" s="60">
        <f t="shared" si="3"/>
        <v>743155.5</v>
      </c>
      <c r="P6" s="10">
        <f t="shared" si="4"/>
        <v>743155.5</v>
      </c>
      <c r="Q6" s="6">
        <f t="shared" si="1"/>
        <v>1734029.5</v>
      </c>
      <c r="R6" s="149">
        <f t="shared" si="2"/>
        <v>0</v>
      </c>
      <c r="S6" s="15">
        <v>0</v>
      </c>
      <c r="T6" s="16">
        <f t="shared" si="5"/>
        <v>2477185</v>
      </c>
      <c r="U6" s="203">
        <f t="shared" si="6"/>
        <v>1694029.5</v>
      </c>
      <c r="V6" s="203">
        <f t="shared" si="7"/>
        <v>1694029.5</v>
      </c>
      <c r="W6" s="203">
        <f>U6-V6</f>
        <v>0</v>
      </c>
      <c r="X6" s="202">
        <f t="shared" si="8"/>
        <v>2477185</v>
      </c>
      <c r="Y6" s="17">
        <f t="shared" si="9"/>
        <v>743155.5</v>
      </c>
      <c r="Z6" s="15"/>
    </row>
    <row r="7" spans="1:26" ht="39.950000000000003" customHeight="1">
      <c r="A7" s="63" t="s">
        <v>4</v>
      </c>
      <c r="B7" s="172">
        <v>900692</v>
      </c>
      <c r="C7" s="207">
        <v>0</v>
      </c>
      <c r="D7" s="58">
        <f t="shared" si="10"/>
        <v>0</v>
      </c>
      <c r="E7" s="65">
        <f>'PARKE 2021'!F89</f>
        <v>2900</v>
      </c>
      <c r="F7" s="55">
        <f>'PARKE 2021'!G89</f>
        <v>102660</v>
      </c>
      <c r="G7" s="56">
        <f>'SANAT YAPISI'!E18</f>
        <v>0</v>
      </c>
      <c r="H7" s="58">
        <v>0</v>
      </c>
      <c r="I7" s="5">
        <f t="shared" si="0"/>
        <v>102660</v>
      </c>
      <c r="J7" s="57">
        <f>'İÇME SUYU'!A29</f>
        <v>1</v>
      </c>
      <c r="K7" s="58">
        <f>'İÇME SUYU'!H29</f>
        <v>500803.64</v>
      </c>
      <c r="L7" s="157">
        <v>27020.76</v>
      </c>
      <c r="M7" s="57">
        <f>'ATIK SU ARITMA'!E17</f>
        <v>0</v>
      </c>
      <c r="N7" s="58">
        <v>0</v>
      </c>
      <c r="O7" s="60">
        <f t="shared" si="3"/>
        <v>270207.59999999998</v>
      </c>
      <c r="P7" s="10">
        <f t="shared" si="4"/>
        <v>270207.59999999998</v>
      </c>
      <c r="Q7" s="6">
        <f t="shared" si="1"/>
        <v>630484.4</v>
      </c>
      <c r="R7" s="149">
        <f t="shared" si="2"/>
        <v>0</v>
      </c>
      <c r="S7" s="15">
        <v>0</v>
      </c>
      <c r="T7" s="16">
        <f t="shared" si="5"/>
        <v>900692</v>
      </c>
      <c r="U7" s="203">
        <f t="shared" si="6"/>
        <v>603463.64</v>
      </c>
      <c r="V7" s="203">
        <f t="shared" si="7"/>
        <v>603463.64</v>
      </c>
      <c r="W7" s="203">
        <f t="shared" ref="W7:W11" si="11">U7-V7</f>
        <v>0</v>
      </c>
      <c r="X7" s="202">
        <f t="shared" si="8"/>
        <v>900692</v>
      </c>
      <c r="Y7" s="17">
        <f t="shared" si="9"/>
        <v>270207.59999999998</v>
      </c>
      <c r="Z7" s="15"/>
    </row>
    <row r="8" spans="1:26" s="295" customFormat="1" ht="39.950000000000003" customHeight="1">
      <c r="A8" s="282" t="s">
        <v>5</v>
      </c>
      <c r="B8" s="172">
        <v>4307744</v>
      </c>
      <c r="C8" s="283">
        <v>0</v>
      </c>
      <c r="D8" s="284">
        <f t="shared" si="10"/>
        <v>0</v>
      </c>
      <c r="E8" s="285">
        <f>'PARKE 2021'!F112</f>
        <v>10000</v>
      </c>
      <c r="F8" s="286">
        <f>'PARKE 2021'!G112</f>
        <v>450000</v>
      </c>
      <c r="G8" s="57">
        <f>'SANAT YAPISI'!E23</f>
        <v>3</v>
      </c>
      <c r="H8" s="284">
        <f>'SANAT YAPISI'!F23</f>
        <v>230000</v>
      </c>
      <c r="I8" s="5">
        <f t="shared" si="0"/>
        <v>680000</v>
      </c>
      <c r="J8" s="57">
        <f>'İÇME SUYU'!A36</f>
        <v>5</v>
      </c>
      <c r="K8" s="284">
        <f>'İÇME SUYU'!H36</f>
        <v>1150000</v>
      </c>
      <c r="L8" s="287">
        <v>25000</v>
      </c>
      <c r="M8" s="57">
        <f>'ATIK SU ARITMA'!E22</f>
        <v>2</v>
      </c>
      <c r="N8" s="284">
        <f>'ATIK SU ARITMA'!F22</f>
        <v>1160420.8</v>
      </c>
      <c r="O8" s="60">
        <f t="shared" si="3"/>
        <v>1292323.2</v>
      </c>
      <c r="P8" s="288">
        <f t="shared" si="4"/>
        <v>1292323.2</v>
      </c>
      <c r="Q8" s="289">
        <f t="shared" si="1"/>
        <v>3015420.8</v>
      </c>
      <c r="R8" s="290">
        <f t="shared" si="2"/>
        <v>0</v>
      </c>
      <c r="S8" s="291">
        <v>0</v>
      </c>
      <c r="T8" s="292">
        <f t="shared" si="5"/>
        <v>4307744</v>
      </c>
      <c r="U8" s="293">
        <f t="shared" si="6"/>
        <v>2990420.8</v>
      </c>
      <c r="V8" s="293">
        <f t="shared" si="7"/>
        <v>2990420.8</v>
      </c>
      <c r="W8" s="293">
        <f>U8-V8</f>
        <v>0</v>
      </c>
      <c r="X8" s="294">
        <f t="shared" si="8"/>
        <v>4307744</v>
      </c>
      <c r="Y8" s="17">
        <f t="shared" si="9"/>
        <v>1292323.2</v>
      </c>
      <c r="Z8" s="291"/>
    </row>
    <row r="9" spans="1:26" ht="39.950000000000003" customHeight="1">
      <c r="A9" s="63" t="s">
        <v>6</v>
      </c>
      <c r="B9" s="172">
        <v>1875969</v>
      </c>
      <c r="C9" s="207">
        <v>0</v>
      </c>
      <c r="D9" s="58">
        <f t="shared" si="10"/>
        <v>0</v>
      </c>
      <c r="E9" s="65">
        <f>'PARKE 2021'!F115</f>
        <v>0</v>
      </c>
      <c r="F9" s="55">
        <f>'PARKE 2021'!G115</f>
        <v>0</v>
      </c>
      <c r="G9" s="56">
        <f>'SANAT YAPISI'!E26</f>
        <v>0</v>
      </c>
      <c r="H9" s="58">
        <f>'SANAT YAPISI'!F26</f>
        <v>0</v>
      </c>
      <c r="I9" s="5">
        <f t="shared" si="0"/>
        <v>0</v>
      </c>
      <c r="J9" s="57">
        <f>'İÇME SUYU'!A44</f>
        <v>6</v>
      </c>
      <c r="K9" s="58">
        <f>'İÇME SUYU'!H44</f>
        <v>1313178.3</v>
      </c>
      <c r="L9" s="157">
        <v>0</v>
      </c>
      <c r="M9" s="57">
        <f>'ATIK SU ARITMA'!E25</f>
        <v>0</v>
      </c>
      <c r="N9" s="58">
        <v>0</v>
      </c>
      <c r="O9" s="60">
        <f t="shared" si="3"/>
        <v>562790.69999999995</v>
      </c>
      <c r="P9" s="10">
        <f t="shared" si="4"/>
        <v>562790.69999999995</v>
      </c>
      <c r="Q9" s="6">
        <f t="shared" si="1"/>
        <v>1313178.3</v>
      </c>
      <c r="R9" s="149">
        <f t="shared" si="2"/>
        <v>0</v>
      </c>
      <c r="S9" s="15">
        <v>0</v>
      </c>
      <c r="T9" s="16">
        <f t="shared" si="5"/>
        <v>1875969</v>
      </c>
      <c r="U9" s="203">
        <f t="shared" si="6"/>
        <v>1313178.3</v>
      </c>
      <c r="V9" s="203">
        <f t="shared" si="7"/>
        <v>1313178.3</v>
      </c>
      <c r="W9" s="203">
        <f t="shared" si="11"/>
        <v>0</v>
      </c>
      <c r="X9" s="202">
        <f t="shared" si="8"/>
        <v>1875969</v>
      </c>
      <c r="Y9" s="17">
        <f t="shared" si="9"/>
        <v>562790.69999999995</v>
      </c>
      <c r="Z9" s="15"/>
    </row>
    <row r="10" spans="1:26" ht="39.950000000000003" customHeight="1">
      <c r="A10" s="63" t="s">
        <v>7</v>
      </c>
      <c r="B10" s="172">
        <v>5285046</v>
      </c>
      <c r="C10" s="297">
        <v>40.700000000000003</v>
      </c>
      <c r="D10" s="58">
        <f>ASFALT!F27</f>
        <v>580160.31999999995</v>
      </c>
      <c r="E10" s="65">
        <f>'PARKE 2021'!F136</f>
        <v>13000</v>
      </c>
      <c r="F10" s="55">
        <f>'PARKE 2021'!G136</f>
        <v>460200</v>
      </c>
      <c r="G10" s="56">
        <f>'SANAT YAPISI'!E29</f>
        <v>0</v>
      </c>
      <c r="H10" s="58">
        <f>'SANAT YAPISI'!F29</f>
        <v>0</v>
      </c>
      <c r="I10" s="5">
        <f t="shared" si="0"/>
        <v>1040360.32</v>
      </c>
      <c r="J10" s="57">
        <f>'İÇME SUYU'!A50</f>
        <v>4</v>
      </c>
      <c r="K10" s="58">
        <f>'İÇME SUYU'!H50</f>
        <v>1154171.8799999999</v>
      </c>
      <c r="L10" s="157">
        <v>30000</v>
      </c>
      <c r="M10" s="57">
        <f>'ATIK SU ARITMA'!E28</f>
        <v>1</v>
      </c>
      <c r="N10" s="157">
        <f>'ATIK SU ARITMA'!F26</f>
        <v>1475000</v>
      </c>
      <c r="O10" s="60">
        <f t="shared" si="3"/>
        <v>1585513.8</v>
      </c>
      <c r="P10" s="10">
        <f t="shared" si="4"/>
        <v>2165674.12</v>
      </c>
      <c r="Q10" s="6">
        <f t="shared" si="1"/>
        <v>3119371.88</v>
      </c>
      <c r="R10" s="149">
        <f>SUM(B10-(P10+Q10))</f>
        <v>0</v>
      </c>
      <c r="S10" s="17">
        <v>0</v>
      </c>
      <c r="T10" s="16">
        <f t="shared" si="5"/>
        <v>5285046</v>
      </c>
      <c r="U10" s="203">
        <f t="shared" si="6"/>
        <v>3669532.2</v>
      </c>
      <c r="V10" s="203">
        <f t="shared" si="7"/>
        <v>3669532.1999999997</v>
      </c>
      <c r="W10" s="203">
        <f t="shared" si="11"/>
        <v>0</v>
      </c>
      <c r="X10" s="202">
        <f t="shared" si="8"/>
        <v>5285046</v>
      </c>
      <c r="Y10" s="17">
        <f t="shared" si="9"/>
        <v>1585513.8</v>
      </c>
      <c r="Z10" s="15"/>
    </row>
    <row r="11" spans="1:26" ht="45" customHeight="1" thickBot="1">
      <c r="A11" s="64" t="s">
        <v>8</v>
      </c>
      <c r="B11" s="53">
        <f t="shared" ref="B11:O11" si="12">SUM(B4:B10)</f>
        <v>24093952</v>
      </c>
      <c r="C11" s="147">
        <f t="shared" si="12"/>
        <v>44.800000000000004</v>
      </c>
      <c r="D11" s="51">
        <f t="shared" si="12"/>
        <v>830160.32</v>
      </c>
      <c r="E11" s="148">
        <f t="shared" si="12"/>
        <v>59400</v>
      </c>
      <c r="F11" s="49">
        <f t="shared" si="12"/>
        <v>2198760</v>
      </c>
      <c r="G11" s="86">
        <f t="shared" si="12"/>
        <v>7</v>
      </c>
      <c r="H11" s="51">
        <f t="shared" si="12"/>
        <v>860000</v>
      </c>
      <c r="I11" s="49">
        <f t="shared" si="12"/>
        <v>3888920.32</v>
      </c>
      <c r="J11" s="52">
        <f>SUM(J4:J10)</f>
        <v>30</v>
      </c>
      <c r="K11" s="49">
        <f>SUM(K4:K10)</f>
        <v>7700587.0199999996</v>
      </c>
      <c r="L11" s="51">
        <f t="shared" si="12"/>
        <v>182020.76</v>
      </c>
      <c r="M11" s="52">
        <f t="shared" si="12"/>
        <v>7</v>
      </c>
      <c r="N11" s="51">
        <f t="shared" si="12"/>
        <v>5094238.3</v>
      </c>
      <c r="O11" s="50">
        <f t="shared" si="12"/>
        <v>7228185.5999999996</v>
      </c>
      <c r="P11" s="331">
        <f>SUM(P12+Q12)</f>
        <v>24093952</v>
      </c>
      <c r="Q11" s="332"/>
      <c r="R11" s="142"/>
      <c r="U11" s="205">
        <f>SUM(U4:U10)</f>
        <v>16683745.640000001</v>
      </c>
      <c r="V11" s="206">
        <f>SUM(V4:V10)</f>
        <v>16683745.640000001</v>
      </c>
      <c r="W11" s="203">
        <f t="shared" si="11"/>
        <v>0</v>
      </c>
      <c r="X11" s="206">
        <f>SUM(X4:X10)</f>
        <v>24093952</v>
      </c>
      <c r="Y11" s="15">
        <f>SUM(Y4:Y10)</f>
        <v>7228185.5999999996</v>
      </c>
    </row>
    <row r="12" spans="1:26" ht="24" customHeight="1">
      <c r="A12" s="20"/>
      <c r="B12" s="18"/>
      <c r="C12" s="18"/>
      <c r="D12" s="154">
        <f>D11/I11</f>
        <v>0.21346807126148576</v>
      </c>
      <c r="E12" s="154"/>
      <c r="F12" s="155">
        <f>F11/I11</f>
        <v>0.56539085892096652</v>
      </c>
      <c r="G12" s="156"/>
      <c r="H12" s="154">
        <f>H11/I11</f>
        <v>0.22114106981754772</v>
      </c>
      <c r="I12" s="150">
        <f>I11/B11</f>
        <v>0.16140649404464655</v>
      </c>
      <c r="J12" s="21"/>
      <c r="K12" s="151">
        <f>K11/B11</f>
        <v>0.3196066390436903</v>
      </c>
      <c r="L12" s="18"/>
      <c r="M12" s="18"/>
      <c r="N12" s="153">
        <f>N11/B11</f>
        <v>0.21143224241502598</v>
      </c>
      <c r="O12" s="152">
        <f>O11/B11</f>
        <v>0.3</v>
      </c>
      <c r="P12" s="19">
        <f>SUM(P4:P10)</f>
        <v>8058345.9199999999</v>
      </c>
      <c r="Q12" s="6">
        <f>SUM(Q4:Q10)</f>
        <v>16035606.079999998</v>
      </c>
      <c r="R12" s="14">
        <f>SUM(R4:R10)</f>
        <v>0</v>
      </c>
      <c r="S12" s="7">
        <f>SUM(S4:S10)</f>
        <v>0</v>
      </c>
      <c r="T12" s="7">
        <f>SUM(T4:T10)</f>
        <v>24093952</v>
      </c>
      <c r="U12" s="7"/>
      <c r="V12" s="7"/>
      <c r="W12" s="7"/>
      <c r="Y12" s="82">
        <f>SUM(Y4:Y11)</f>
        <v>14456371.199999999</v>
      </c>
    </row>
    <row r="13" spans="1:26">
      <c r="C13" s="8"/>
      <c r="D13" s="61"/>
      <c r="E13" s="8">
        <v>35</v>
      </c>
      <c r="F13" s="9" t="s">
        <v>77</v>
      </c>
    </row>
    <row r="14" spans="1:26">
      <c r="C14" s="8"/>
      <c r="D14" s="61"/>
    </row>
  </sheetData>
  <mergeCells count="14">
    <mergeCell ref="E3:F3"/>
    <mergeCell ref="G3:H3"/>
    <mergeCell ref="P11:Q11"/>
    <mergeCell ref="L2:L3"/>
    <mergeCell ref="A1:O1"/>
    <mergeCell ref="P1:P3"/>
    <mergeCell ref="Q1:Q3"/>
    <mergeCell ref="A2:A3"/>
    <mergeCell ref="B2:B3"/>
    <mergeCell ref="C2:I2"/>
    <mergeCell ref="J2:K3"/>
    <mergeCell ref="O2:O3"/>
    <mergeCell ref="C3:D3"/>
    <mergeCell ref="M2:N3"/>
  </mergeCells>
  <printOptions horizontalCentered="1"/>
  <pageMargins left="0.39370078740157483" right="0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21"/>
  <sheetViews>
    <sheetView view="pageBreakPreview" zoomScaleNormal="100" zoomScaleSheetLayoutView="100" workbookViewId="0">
      <selection activeCell="N9" sqref="N9"/>
    </sheetView>
  </sheetViews>
  <sheetFormatPr defaultRowHeight="12.75"/>
  <cols>
    <col min="1" max="1" width="6.5703125" customWidth="1"/>
    <col min="2" max="2" width="3" customWidth="1"/>
    <col min="3" max="3" width="18.7109375" customWidth="1"/>
    <col min="4" max="10" width="15.7109375" customWidth="1"/>
    <col min="11" max="11" width="23.140625" customWidth="1"/>
    <col min="12" max="12" width="19.7109375" customWidth="1"/>
    <col min="13" max="13" width="18.42578125" customWidth="1"/>
  </cols>
  <sheetData>
    <row r="1" spans="1:13" ht="30" customHeight="1">
      <c r="A1" s="362" t="s">
        <v>87</v>
      </c>
      <c r="B1" s="363"/>
      <c r="C1" s="363"/>
      <c r="D1" s="363"/>
      <c r="E1" s="363"/>
      <c r="F1" s="363"/>
      <c r="G1" s="363"/>
      <c r="H1" s="363"/>
      <c r="I1" s="363"/>
      <c r="J1" s="363"/>
      <c r="K1" s="364"/>
    </row>
    <row r="2" spans="1:13" ht="28.5">
      <c r="A2" s="365" t="s">
        <v>12</v>
      </c>
      <c r="B2" s="366"/>
      <c r="C2" s="367"/>
      <c r="D2" s="73" t="s">
        <v>62</v>
      </c>
      <c r="E2" s="73" t="s">
        <v>56</v>
      </c>
      <c r="F2" s="73" t="s">
        <v>57</v>
      </c>
      <c r="G2" s="73" t="s">
        <v>58</v>
      </c>
      <c r="H2" s="73" t="s">
        <v>59</v>
      </c>
      <c r="I2" s="74" t="s">
        <v>60</v>
      </c>
      <c r="J2" s="74" t="s">
        <v>61</v>
      </c>
      <c r="K2" s="361" t="s">
        <v>10</v>
      </c>
    </row>
    <row r="3" spans="1:13">
      <c r="A3" s="356" t="s">
        <v>64</v>
      </c>
      <c r="B3" s="357"/>
      <c r="C3" s="358"/>
      <c r="D3" s="75" t="s">
        <v>63</v>
      </c>
      <c r="E3" s="75" t="s">
        <v>63</v>
      </c>
      <c r="F3" s="75" t="s">
        <v>63</v>
      </c>
      <c r="G3" s="75" t="s">
        <v>63</v>
      </c>
      <c r="H3" s="75" t="s">
        <v>63</v>
      </c>
      <c r="I3" s="75" t="s">
        <v>63</v>
      </c>
      <c r="J3" s="75" t="s">
        <v>63</v>
      </c>
      <c r="K3" s="361"/>
    </row>
    <row r="4" spans="1:13" ht="30" customHeight="1">
      <c r="A4" s="368" t="s">
        <v>65</v>
      </c>
      <c r="B4" s="77">
        <v>25.925930000000001</v>
      </c>
      <c r="C4" s="71" t="s">
        <v>76</v>
      </c>
      <c r="D4" s="72">
        <f>D16*M4</f>
        <v>1204167.9173263067</v>
      </c>
      <c r="E4" s="72">
        <f>E16*M4</f>
        <v>331041.58255150507</v>
      </c>
      <c r="F4" s="72">
        <f>F16*M4</f>
        <v>411254.24338854838</v>
      </c>
      <c r="G4" s="72">
        <f>G16*M4</f>
        <v>149529.97333106666</v>
      </c>
      <c r="H4" s="72">
        <f>H16*M4</f>
        <v>715157.72920938837</v>
      </c>
      <c r="I4" s="72">
        <f>I16*M4</f>
        <v>311442.30718148692</v>
      </c>
      <c r="J4" s="72">
        <f>J16*M4</f>
        <v>877406.24701169832</v>
      </c>
      <c r="K4" s="100">
        <v>4000000</v>
      </c>
      <c r="L4" s="72">
        <f>SUM(D4:J4)</f>
        <v>4000000.0000000005</v>
      </c>
      <c r="M4" s="208">
        <f>K4/K15</f>
        <v>0.55338922121756262</v>
      </c>
    </row>
    <row r="5" spans="1:13" ht="25.15" customHeight="1">
      <c r="A5" s="368"/>
      <c r="B5" s="77"/>
      <c r="C5" s="71" t="s">
        <v>66</v>
      </c>
      <c r="D5" s="72"/>
      <c r="E5" s="72"/>
      <c r="F5" s="72"/>
      <c r="G5" s="72"/>
      <c r="H5" s="72"/>
      <c r="I5" s="72"/>
      <c r="J5" s="72"/>
      <c r="K5" s="100"/>
      <c r="L5" s="72"/>
      <c r="M5" s="208"/>
    </row>
    <row r="6" spans="1:13" ht="25.15" customHeight="1">
      <c r="A6" s="368"/>
      <c r="B6" s="77">
        <v>7.4074068999999998</v>
      </c>
      <c r="C6" s="71" t="s">
        <v>67</v>
      </c>
      <c r="D6" s="72"/>
      <c r="E6" s="72"/>
      <c r="F6" s="72"/>
      <c r="G6" s="72"/>
      <c r="H6" s="72"/>
      <c r="I6" s="72"/>
      <c r="J6" s="72"/>
      <c r="K6" s="100"/>
      <c r="L6" s="72"/>
      <c r="M6" s="208"/>
    </row>
    <row r="7" spans="1:13" ht="25.15" customHeight="1">
      <c r="A7" s="368"/>
      <c r="B7" s="77"/>
      <c r="C7" s="71" t="s">
        <v>68</v>
      </c>
      <c r="D7" s="72"/>
      <c r="E7" s="72"/>
      <c r="F7" s="72"/>
      <c r="G7" s="72"/>
      <c r="H7" s="72"/>
      <c r="I7" s="72"/>
      <c r="J7" s="72"/>
      <c r="K7" s="100"/>
      <c r="L7" s="72"/>
      <c r="M7" s="208"/>
    </row>
    <row r="8" spans="1:13" ht="30" customHeight="1">
      <c r="A8" s="368"/>
      <c r="B8" s="77">
        <v>55.55556</v>
      </c>
      <c r="C8" s="71" t="s">
        <v>69</v>
      </c>
      <c r="D8" s="72">
        <f>D16*M8</f>
        <v>881506.78887422034</v>
      </c>
      <c r="E8" s="72">
        <f>E16*M8</f>
        <v>242337.79875713211</v>
      </c>
      <c r="F8" s="72">
        <f>F16*M8</f>
        <v>301057.1883573106</v>
      </c>
      <c r="G8" s="72">
        <f>G16*M8</f>
        <v>109462.87866910335</v>
      </c>
      <c r="H8" s="72">
        <f>H16*M8</f>
        <v>523528.64109990757</v>
      </c>
      <c r="I8" s="72">
        <f>I16*M8</f>
        <v>227990.21977990161</v>
      </c>
      <c r="J8" s="72">
        <f>J16*M8</f>
        <v>642302.08446242451</v>
      </c>
      <c r="K8" s="100">
        <v>2928185.6</v>
      </c>
      <c r="L8" s="72">
        <f t="shared" ref="L8:L12" si="0">SUM(D8:J8)</f>
        <v>2928185.6000000006</v>
      </c>
      <c r="M8" s="208">
        <f>K8/K15</f>
        <v>0.4051065871911203</v>
      </c>
    </row>
    <row r="9" spans="1:13" ht="25.15" customHeight="1">
      <c r="A9" s="368"/>
      <c r="B9" s="77"/>
      <c r="C9" s="71" t="s">
        <v>70</v>
      </c>
      <c r="D9" s="72">
        <f>D16*M9</f>
        <v>30104.197933157666</v>
      </c>
      <c r="E9" s="72">
        <f>E16*M9</f>
        <v>8276.0395637876263</v>
      </c>
      <c r="F9" s="72">
        <f>F16*M9</f>
        <v>10281.356084713709</v>
      </c>
      <c r="G9" s="72">
        <f>G16*M9</f>
        <v>3738.2493332766662</v>
      </c>
      <c r="H9" s="72">
        <f>H16*M9</f>
        <v>17878.943230234709</v>
      </c>
      <c r="I9" s="72">
        <f>I16*M9</f>
        <v>7786.0576795371717</v>
      </c>
      <c r="J9" s="72">
        <f>J16*M9</f>
        <v>21935.156175292457</v>
      </c>
      <c r="K9" s="100">
        <v>100000</v>
      </c>
      <c r="L9" s="72">
        <f t="shared" si="0"/>
        <v>100000.00000000001</v>
      </c>
      <c r="M9" s="208">
        <f>K9/K15</f>
        <v>1.3834730530439064E-2</v>
      </c>
    </row>
    <row r="10" spans="1:13" ht="30" customHeight="1">
      <c r="A10" s="368"/>
      <c r="B10" s="77">
        <v>7.4074068999999998</v>
      </c>
      <c r="C10" s="71" t="s">
        <v>71</v>
      </c>
      <c r="D10" s="72">
        <f>D16*M10</f>
        <v>30104.197933157666</v>
      </c>
      <c r="E10" s="72">
        <f>E16*M10</f>
        <v>8276.0395637876263</v>
      </c>
      <c r="F10" s="72">
        <f>F16*M10</f>
        <v>10281.356084713709</v>
      </c>
      <c r="G10" s="72">
        <f>G16*M10</f>
        <v>3738.2493332766662</v>
      </c>
      <c r="H10" s="72">
        <f>H16*M10</f>
        <v>17878.943230234709</v>
      </c>
      <c r="I10" s="72">
        <f>I16*M10</f>
        <v>7786.0576795371717</v>
      </c>
      <c r="J10" s="72">
        <f>J16*M10</f>
        <v>21935.156175292457</v>
      </c>
      <c r="K10" s="100">
        <v>100000</v>
      </c>
      <c r="L10" s="72">
        <f t="shared" si="0"/>
        <v>100000.00000000001</v>
      </c>
      <c r="M10" s="208">
        <f>K10/K15</f>
        <v>1.3834730530439064E-2</v>
      </c>
    </row>
    <row r="11" spans="1:13" ht="30" customHeight="1">
      <c r="A11" s="368"/>
      <c r="B11" s="77"/>
      <c r="C11" s="71" t="s">
        <v>72</v>
      </c>
      <c r="D11" s="72"/>
      <c r="E11" s="72"/>
      <c r="F11" s="72"/>
      <c r="G11" s="72"/>
      <c r="H11" s="72"/>
      <c r="I11" s="72"/>
      <c r="J11" s="72"/>
      <c r="K11" s="100"/>
      <c r="L11" s="72"/>
      <c r="M11" s="208"/>
    </row>
    <row r="12" spans="1:13" ht="30" customHeight="1">
      <c r="A12" s="368"/>
      <c r="B12" s="77">
        <v>3.7050000000000001</v>
      </c>
      <c r="C12" s="71" t="s">
        <v>73</v>
      </c>
      <c r="D12" s="72">
        <f>D16*M12</f>
        <v>30104.197933157666</v>
      </c>
      <c r="E12" s="72">
        <f>E16*M12</f>
        <v>8276.0395637876263</v>
      </c>
      <c r="F12" s="210">
        <f>F16*M12</f>
        <v>10281.356084713709</v>
      </c>
      <c r="G12" s="72">
        <f>G16*M12</f>
        <v>3738.2493332766662</v>
      </c>
      <c r="H12" s="72">
        <f>H16*M12</f>
        <v>17878.943230234709</v>
      </c>
      <c r="I12" s="72">
        <f>I16*M12</f>
        <v>7786.0576795371717</v>
      </c>
      <c r="J12" s="72">
        <f>J16*M12</f>
        <v>21935.156175292457</v>
      </c>
      <c r="K12" s="100">
        <v>100000</v>
      </c>
      <c r="L12" s="72">
        <f t="shared" si="0"/>
        <v>100000.00000000001</v>
      </c>
      <c r="M12" s="208">
        <f>K12/K15</f>
        <v>1.3834730530439064E-2</v>
      </c>
    </row>
    <row r="13" spans="1:13" ht="25.15" customHeight="1">
      <c r="A13" s="368"/>
      <c r="B13" s="77"/>
      <c r="C13" s="71" t="s">
        <v>74</v>
      </c>
      <c r="D13" s="72"/>
      <c r="E13" s="72"/>
      <c r="F13" s="72"/>
      <c r="G13" s="72"/>
      <c r="H13" s="72"/>
      <c r="I13" s="72"/>
      <c r="J13" s="72"/>
      <c r="K13" s="100"/>
      <c r="L13" s="72"/>
      <c r="M13" s="208"/>
    </row>
    <row r="14" spans="1:13" ht="25.15" customHeight="1">
      <c r="A14" s="369"/>
      <c r="B14" s="78"/>
      <c r="C14" s="71" t="s">
        <v>75</v>
      </c>
      <c r="D14" s="72"/>
      <c r="E14" s="72"/>
      <c r="F14" s="72"/>
      <c r="G14" s="72"/>
      <c r="H14" s="72"/>
      <c r="I14" s="72"/>
      <c r="J14" s="72"/>
      <c r="K14" s="100"/>
      <c r="L14" s="72"/>
      <c r="M14" s="208"/>
    </row>
    <row r="15" spans="1:13" ht="34.9" customHeight="1" thickBot="1">
      <c r="A15" s="359" t="s">
        <v>10</v>
      </c>
      <c r="B15" s="360"/>
      <c r="C15" s="360"/>
      <c r="D15" s="171">
        <f>SUM(D4:D14)</f>
        <v>2175987.2999999993</v>
      </c>
      <c r="E15" s="101">
        <f t="shared" ref="E15:L15" si="1">SUM(E4:E14)</f>
        <v>598207.50000000012</v>
      </c>
      <c r="F15" s="101">
        <f t="shared" si="1"/>
        <v>743155.50000000012</v>
      </c>
      <c r="G15" s="101">
        <f>SUM(G4:G14)</f>
        <v>270207.59999999998</v>
      </c>
      <c r="H15" s="171">
        <f t="shared" si="1"/>
        <v>1292323.2000000004</v>
      </c>
      <c r="I15" s="101">
        <f t="shared" si="1"/>
        <v>562790.70000000019</v>
      </c>
      <c r="J15" s="171">
        <f t="shared" si="1"/>
        <v>1585513.8000000005</v>
      </c>
      <c r="K15" s="102">
        <f>SUM(K4:K14)</f>
        <v>7228185.5999999996</v>
      </c>
      <c r="L15" s="209">
        <f t="shared" si="1"/>
        <v>7228185.6000000015</v>
      </c>
      <c r="M15" s="208">
        <f>SUM(M4:M14)</f>
        <v>1.0000000000000002</v>
      </c>
    </row>
    <row r="16" spans="1:13">
      <c r="D16" s="146">
        <f>'SEKTÖRLERE GÖRE 2021'!O4</f>
        <v>2175987.2999999998</v>
      </c>
      <c r="E16" s="146">
        <f>'SEKTÖRLERE GÖRE 2021'!O5</f>
        <v>598207.5</v>
      </c>
      <c r="F16" s="146">
        <f>'SEKTÖRLERE GÖRE 2021'!O6</f>
        <v>743155.5</v>
      </c>
      <c r="G16" s="146">
        <f>'SEKTÖRLERE GÖRE 2021'!O7</f>
        <v>270207.59999999998</v>
      </c>
      <c r="H16" s="146">
        <f>'SEKTÖRLERE GÖRE 2021'!O8</f>
        <v>1292323.2</v>
      </c>
      <c r="I16" s="146">
        <f>'SEKTÖRLERE GÖRE 2021'!O9</f>
        <v>562790.69999999995</v>
      </c>
      <c r="J16" s="146">
        <f>'SEKTÖRLERE GÖRE 2021'!O10</f>
        <v>1585513.8</v>
      </c>
      <c r="K16" s="201">
        <f>SUM(D15:J15)</f>
        <v>7228185.6000000006</v>
      </c>
    </row>
    <row r="17" spans="4:10">
      <c r="D17" s="201"/>
      <c r="E17" s="201"/>
      <c r="F17" s="201"/>
      <c r="G17" s="201"/>
      <c r="H17" s="201"/>
      <c r="I17" s="201"/>
      <c r="J17" s="201"/>
    </row>
    <row r="21" spans="4:10">
      <c r="D21" s="201">
        <v>2175987.2999999998</v>
      </c>
      <c r="E21" s="201">
        <v>598207.5</v>
      </c>
      <c r="F21" s="201">
        <v>743155.5</v>
      </c>
      <c r="G21" s="201">
        <v>270207.59999999998</v>
      </c>
      <c r="H21" s="201">
        <v>1292323.2</v>
      </c>
      <c r="I21" s="201">
        <v>562790.69999999995</v>
      </c>
      <c r="J21" s="201">
        <v>1585513.8</v>
      </c>
    </row>
  </sheetData>
  <mergeCells count="6">
    <mergeCell ref="A3:C3"/>
    <mergeCell ref="A15:C15"/>
    <mergeCell ref="K2:K3"/>
    <mergeCell ref="A1:K1"/>
    <mergeCell ref="A2:C2"/>
    <mergeCell ref="A4:A14"/>
  </mergeCells>
  <printOptions horizontalCentered="1"/>
  <pageMargins left="0.39370078740157483" right="0.19685039370078741" top="0.78740157480314965" bottom="0.19685039370078741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52"/>
  <sheetViews>
    <sheetView view="pageBreakPreview" zoomScaleNormal="90" zoomScaleSheetLayoutView="100" workbookViewId="0">
      <pane xSplit="1" ySplit="5" topLeftCell="B36" activePane="bottomRight" state="frozen"/>
      <selection pane="topRight" activeCell="B1" sqref="B1"/>
      <selection pane="bottomLeft" activeCell="A6" sqref="A6"/>
      <selection pane="bottomRight" activeCell="I49" sqref="I49"/>
    </sheetView>
  </sheetViews>
  <sheetFormatPr defaultRowHeight="12.75"/>
  <cols>
    <col min="1" max="1" width="10.7109375" style="22" customWidth="1"/>
    <col min="2" max="2" width="16.28515625" style="22" customWidth="1"/>
    <col min="3" max="3" width="31.140625" style="22" customWidth="1"/>
    <col min="4" max="4" width="18.7109375" style="22" customWidth="1"/>
    <col min="5" max="5" width="13" style="22" customWidth="1"/>
    <col min="6" max="6" width="9.140625" style="32"/>
    <col min="7" max="7" width="9.140625" style="22"/>
    <col min="8" max="8" width="16.7109375" style="250" customWidth="1"/>
    <col min="9" max="9" width="45.7109375" style="22" customWidth="1"/>
    <col min="10" max="10" width="16.42578125" style="277" customWidth="1"/>
    <col min="11" max="16" width="9.140625" style="22"/>
    <col min="17" max="17" width="20" style="22" customWidth="1"/>
    <col min="18" max="16384" width="9.140625" style="22"/>
  </cols>
  <sheetData>
    <row r="1" spans="1:10" ht="12.75" customHeight="1">
      <c r="A1" s="370" t="s">
        <v>226</v>
      </c>
      <c r="B1" s="370"/>
      <c r="C1" s="370"/>
      <c r="D1" s="370"/>
      <c r="E1" s="370"/>
      <c r="F1" s="370"/>
      <c r="G1" s="370"/>
      <c r="H1" s="370"/>
      <c r="I1" s="370"/>
    </row>
    <row r="2" spans="1:10" ht="23.25" customHeight="1">
      <c r="A2" s="370"/>
      <c r="B2" s="370"/>
      <c r="C2" s="370"/>
      <c r="D2" s="370"/>
      <c r="E2" s="370"/>
      <c r="F2" s="370"/>
      <c r="G2" s="370"/>
      <c r="H2" s="370"/>
      <c r="I2" s="370"/>
    </row>
    <row r="3" spans="1:10" ht="25.15" customHeight="1">
      <c r="A3" s="121" t="s">
        <v>34</v>
      </c>
      <c r="B3" s="122"/>
      <c r="C3" s="122"/>
      <c r="D3" s="122"/>
      <c r="E3" s="122"/>
      <c r="F3" s="245"/>
      <c r="G3" s="122"/>
      <c r="H3" s="248" t="s">
        <v>35</v>
      </c>
      <c r="I3" s="122" t="s">
        <v>36</v>
      </c>
    </row>
    <row r="4" spans="1:10" ht="25.15" customHeight="1">
      <c r="A4" s="371" t="s">
        <v>11</v>
      </c>
      <c r="B4" s="371" t="s">
        <v>12</v>
      </c>
      <c r="C4" s="371" t="s">
        <v>37</v>
      </c>
      <c r="D4" s="371" t="s">
        <v>38</v>
      </c>
      <c r="E4" s="371" t="s">
        <v>39</v>
      </c>
      <c r="F4" s="380" t="s">
        <v>40</v>
      </c>
      <c r="G4" s="381"/>
      <c r="H4" s="389" t="s">
        <v>52</v>
      </c>
      <c r="I4" s="371" t="s">
        <v>41</v>
      </c>
    </row>
    <row r="5" spans="1:10" ht="25.15" customHeight="1">
      <c r="A5" s="376"/>
      <c r="B5" s="376"/>
      <c r="C5" s="376"/>
      <c r="D5" s="376"/>
      <c r="E5" s="376"/>
      <c r="F5" s="231" t="s">
        <v>42</v>
      </c>
      <c r="G5" s="120" t="s">
        <v>40</v>
      </c>
      <c r="H5" s="390"/>
      <c r="I5" s="372"/>
    </row>
    <row r="6" spans="1:10" ht="26.25" customHeight="1">
      <c r="A6" s="85">
        <v>1</v>
      </c>
      <c r="B6" s="85" t="s">
        <v>1</v>
      </c>
      <c r="C6" s="173" t="s">
        <v>249</v>
      </c>
      <c r="D6" s="173" t="s">
        <v>247</v>
      </c>
      <c r="E6" s="275"/>
      <c r="F6" s="138">
        <v>1</v>
      </c>
      <c r="G6" s="138">
        <v>298</v>
      </c>
      <c r="H6" s="229">
        <v>274261</v>
      </c>
      <c r="I6" s="173" t="s">
        <v>108</v>
      </c>
    </row>
    <row r="7" spans="1:10" ht="27.75" customHeight="1">
      <c r="A7" s="85">
        <v>2</v>
      </c>
      <c r="B7" s="85" t="s">
        <v>1</v>
      </c>
      <c r="C7" s="173" t="s">
        <v>250</v>
      </c>
      <c r="D7" s="173" t="s">
        <v>248</v>
      </c>
      <c r="E7" s="275"/>
      <c r="F7" s="35">
        <v>1</v>
      </c>
      <c r="G7" s="35">
        <v>18</v>
      </c>
      <c r="H7" s="229">
        <v>468266.85</v>
      </c>
      <c r="I7" s="173" t="s">
        <v>107</v>
      </c>
    </row>
    <row r="8" spans="1:10" ht="20.25" customHeight="1">
      <c r="A8" s="85">
        <v>3</v>
      </c>
      <c r="B8" s="85" t="s">
        <v>1</v>
      </c>
      <c r="C8" s="173" t="s">
        <v>110</v>
      </c>
      <c r="D8" s="274"/>
      <c r="E8" s="275"/>
      <c r="F8" s="35">
        <v>1</v>
      </c>
      <c r="G8" s="35">
        <v>60</v>
      </c>
      <c r="H8" s="229">
        <v>472609</v>
      </c>
      <c r="I8" s="173" t="s">
        <v>109</v>
      </c>
    </row>
    <row r="9" spans="1:10" ht="31.5" customHeight="1">
      <c r="A9" s="85">
        <v>4</v>
      </c>
      <c r="B9" s="85" t="s">
        <v>1</v>
      </c>
      <c r="C9" s="173" t="s">
        <v>111</v>
      </c>
      <c r="D9" s="173" t="s">
        <v>238</v>
      </c>
      <c r="E9" s="275"/>
      <c r="F9" s="35">
        <v>1</v>
      </c>
      <c r="G9" s="35">
        <v>74</v>
      </c>
      <c r="H9" s="229">
        <v>250000</v>
      </c>
      <c r="I9" s="173" t="s">
        <v>112</v>
      </c>
    </row>
    <row r="10" spans="1:10" ht="31.5" customHeight="1">
      <c r="A10" s="85">
        <v>5</v>
      </c>
      <c r="B10" s="85" t="s">
        <v>1</v>
      </c>
      <c r="C10" s="173" t="s">
        <v>192</v>
      </c>
      <c r="D10" s="274"/>
      <c r="E10" s="275"/>
      <c r="F10" s="35">
        <v>1</v>
      </c>
      <c r="G10" s="35">
        <v>313</v>
      </c>
      <c r="H10" s="229">
        <v>200000</v>
      </c>
      <c r="I10" s="173" t="s">
        <v>193</v>
      </c>
      <c r="J10" s="277">
        <v>400000</v>
      </c>
    </row>
    <row r="11" spans="1:10" ht="31.5" customHeight="1">
      <c r="A11" s="85">
        <v>6</v>
      </c>
      <c r="B11" s="85" t="s">
        <v>1</v>
      </c>
      <c r="C11" s="173" t="s">
        <v>113</v>
      </c>
      <c r="D11" s="274"/>
      <c r="E11" s="275"/>
      <c r="F11" s="35">
        <v>1</v>
      </c>
      <c r="G11" s="35">
        <v>468</v>
      </c>
      <c r="H11" s="229">
        <v>80000</v>
      </c>
      <c r="I11" s="173" t="s">
        <v>194</v>
      </c>
    </row>
    <row r="12" spans="1:10" ht="31.5" customHeight="1">
      <c r="A12" s="85">
        <v>7</v>
      </c>
      <c r="B12" s="85" t="s">
        <v>1</v>
      </c>
      <c r="C12" s="270" t="s">
        <v>114</v>
      </c>
      <c r="D12" s="271"/>
      <c r="E12" s="272"/>
      <c r="F12" s="273">
        <v>1</v>
      </c>
      <c r="G12" s="35">
        <v>75</v>
      </c>
      <c r="H12" s="229">
        <v>145000</v>
      </c>
      <c r="I12" s="173" t="s">
        <v>116</v>
      </c>
    </row>
    <row r="13" spans="1:10" ht="31.5" customHeight="1">
      <c r="A13" s="85">
        <v>8</v>
      </c>
      <c r="B13" s="85" t="s">
        <v>1</v>
      </c>
      <c r="C13" s="173" t="s">
        <v>115</v>
      </c>
      <c r="D13" s="269"/>
      <c r="E13" s="176"/>
      <c r="F13" s="35">
        <v>1</v>
      </c>
      <c r="G13" s="35">
        <v>483</v>
      </c>
      <c r="H13" s="229">
        <v>318266.84999999998</v>
      </c>
      <c r="I13" s="173" t="s">
        <v>193</v>
      </c>
      <c r="J13" s="277">
        <v>350000</v>
      </c>
    </row>
    <row r="14" spans="1:10" ht="20.25" customHeight="1">
      <c r="A14" s="85">
        <v>9</v>
      </c>
      <c r="B14" s="85" t="s">
        <v>1</v>
      </c>
      <c r="C14" s="173" t="s">
        <v>195</v>
      </c>
      <c r="D14" s="269"/>
      <c r="E14" s="176"/>
      <c r="F14" s="35">
        <v>1</v>
      </c>
      <c r="G14" s="35">
        <v>170</v>
      </c>
      <c r="H14" s="229">
        <v>50000</v>
      </c>
      <c r="I14" s="173" t="s">
        <v>239</v>
      </c>
    </row>
    <row r="15" spans="1:10" ht="20.25" customHeight="1">
      <c r="A15" s="85">
        <v>10</v>
      </c>
      <c r="B15" s="85" t="s">
        <v>1</v>
      </c>
      <c r="C15" s="173" t="s">
        <v>200</v>
      </c>
      <c r="D15" s="269"/>
      <c r="E15" s="176"/>
      <c r="F15" s="35">
        <v>1</v>
      </c>
      <c r="G15" s="35">
        <v>165</v>
      </c>
      <c r="H15" s="229">
        <v>100000</v>
      </c>
      <c r="I15" s="173" t="s">
        <v>221</v>
      </c>
    </row>
    <row r="16" spans="1:10" ht="20.25" customHeight="1">
      <c r="A16" s="123"/>
      <c r="B16" s="125"/>
      <c r="C16" s="167"/>
      <c r="D16" s="269"/>
      <c r="E16" s="176"/>
      <c r="F16" s="35"/>
      <c r="G16" s="35"/>
      <c r="H16" s="229"/>
      <c r="I16" s="163"/>
    </row>
    <row r="17" spans="1:10" ht="20.25" customHeight="1">
      <c r="A17" s="133">
        <v>10</v>
      </c>
      <c r="B17" s="373" t="s">
        <v>8</v>
      </c>
      <c r="C17" s="374"/>
      <c r="D17" s="374"/>
      <c r="E17" s="375"/>
      <c r="F17" s="320">
        <f>SUM(F6:F16)</f>
        <v>10</v>
      </c>
      <c r="G17" s="127"/>
      <c r="H17" s="224">
        <f>SUM(H6:H16)</f>
        <v>2358403.7000000002</v>
      </c>
      <c r="I17" s="127"/>
    </row>
    <row r="18" spans="1:10" ht="27.75" customHeight="1">
      <c r="A18" s="125"/>
      <c r="B18" s="125" t="s">
        <v>2</v>
      </c>
      <c r="C18" s="173"/>
      <c r="D18" s="124"/>
      <c r="E18" s="176"/>
      <c r="F18" s="35"/>
      <c r="G18" s="279"/>
      <c r="H18" s="258"/>
      <c r="I18" s="173"/>
    </row>
    <row r="19" spans="1:10" ht="27.75" customHeight="1">
      <c r="A19" s="125"/>
      <c r="B19" s="125"/>
      <c r="C19" s="173"/>
      <c r="D19" s="124"/>
      <c r="E19" s="176"/>
      <c r="F19" s="35"/>
      <c r="G19" s="279"/>
      <c r="H19" s="258"/>
      <c r="I19" s="173"/>
    </row>
    <row r="20" spans="1:10" ht="20.25" customHeight="1">
      <c r="A20" s="133">
        <f>SUM(A18:A19)</f>
        <v>0</v>
      </c>
      <c r="B20" s="373" t="s">
        <v>8</v>
      </c>
      <c r="C20" s="374"/>
      <c r="D20" s="374"/>
      <c r="E20" s="375"/>
      <c r="F20" s="126">
        <f>SUM(F18:F19)</f>
        <v>0</v>
      </c>
      <c r="G20" s="127"/>
      <c r="H20" s="164">
        <f>SUM(H18:H19)</f>
        <v>0</v>
      </c>
      <c r="I20" s="141"/>
    </row>
    <row r="21" spans="1:10" ht="20.25" customHeight="1">
      <c r="A21" s="132">
        <v>1</v>
      </c>
      <c r="B21" s="124" t="s">
        <v>43</v>
      </c>
      <c r="C21" s="159" t="s">
        <v>202</v>
      </c>
      <c r="D21" s="194"/>
      <c r="E21" s="118"/>
      <c r="F21" s="35">
        <v>1</v>
      </c>
      <c r="G21" s="119">
        <v>73</v>
      </c>
      <c r="H21" s="229">
        <v>332670.33</v>
      </c>
      <c r="I21" s="280" t="s">
        <v>201</v>
      </c>
    </row>
    <row r="22" spans="1:10" ht="20.25" customHeight="1">
      <c r="A22" s="132">
        <v>2</v>
      </c>
      <c r="B22" s="124" t="s">
        <v>43</v>
      </c>
      <c r="C22" s="162" t="s">
        <v>203</v>
      </c>
      <c r="D22" s="160"/>
      <c r="E22" s="118"/>
      <c r="F22" s="35">
        <v>1</v>
      </c>
      <c r="G22" s="119">
        <v>174</v>
      </c>
      <c r="H22" s="229">
        <v>325743.37</v>
      </c>
      <c r="I22" s="253" t="s">
        <v>201</v>
      </c>
    </row>
    <row r="23" spans="1:10" ht="20.25" customHeight="1">
      <c r="A23" s="132">
        <v>3</v>
      </c>
      <c r="B23" s="124" t="s">
        <v>43</v>
      </c>
      <c r="C23" s="162" t="s">
        <v>204</v>
      </c>
      <c r="D23" s="160"/>
      <c r="E23" s="118"/>
      <c r="F23" s="35">
        <v>1</v>
      </c>
      <c r="G23" s="119">
        <v>191</v>
      </c>
      <c r="H23" s="229">
        <v>230000</v>
      </c>
      <c r="I23" s="253" t="s">
        <v>205</v>
      </c>
    </row>
    <row r="24" spans="1:10" ht="20.25" customHeight="1">
      <c r="A24" s="132">
        <v>4</v>
      </c>
      <c r="B24" s="124" t="s">
        <v>43</v>
      </c>
      <c r="C24" s="162" t="s">
        <v>207</v>
      </c>
      <c r="D24" s="194"/>
      <c r="E24" s="118"/>
      <c r="F24" s="35">
        <v>1</v>
      </c>
      <c r="G24" s="119">
        <v>244</v>
      </c>
      <c r="H24" s="229">
        <v>335615.8</v>
      </c>
      <c r="I24" s="253" t="s">
        <v>208</v>
      </c>
      <c r="J24" s="277">
        <v>700000</v>
      </c>
    </row>
    <row r="25" spans="1:10" ht="20.25" customHeight="1">
      <c r="A25" s="132"/>
      <c r="B25" s="125"/>
      <c r="C25" s="162"/>
      <c r="D25" s="160"/>
      <c r="E25" s="118"/>
      <c r="F25" s="35"/>
      <c r="G25" s="119"/>
      <c r="H25" s="229"/>
      <c r="I25" s="162"/>
    </row>
    <row r="26" spans="1:10" ht="20.25" customHeight="1">
      <c r="A26" s="178">
        <v>4</v>
      </c>
      <c r="B26" s="382" t="s">
        <v>8</v>
      </c>
      <c r="C26" s="383"/>
      <c r="D26" s="383"/>
      <c r="E26" s="384"/>
      <c r="F26" s="322">
        <f>SUM(F21:F24)</f>
        <v>4</v>
      </c>
      <c r="G26" s="179"/>
      <c r="H26" s="193">
        <f>SUM(H21:H25)</f>
        <v>1224029.5</v>
      </c>
      <c r="I26" s="179"/>
    </row>
    <row r="27" spans="1:10" ht="20.25" customHeight="1">
      <c r="A27" s="125">
        <v>1</v>
      </c>
      <c r="B27" s="124" t="s">
        <v>81</v>
      </c>
      <c r="C27" s="173" t="s">
        <v>163</v>
      </c>
      <c r="D27" s="314"/>
      <c r="E27" s="176"/>
      <c r="F27" s="125">
        <v>1</v>
      </c>
      <c r="G27" s="125">
        <v>28</v>
      </c>
      <c r="H27" s="229">
        <v>500803.64</v>
      </c>
      <c r="I27" s="173" t="s">
        <v>164</v>
      </c>
    </row>
    <row r="28" spans="1:10" ht="20.25" customHeight="1">
      <c r="A28" s="85"/>
      <c r="B28" s="180"/>
      <c r="C28" s="181"/>
      <c r="D28" s="181"/>
      <c r="E28" s="182"/>
      <c r="F28" s="183"/>
      <c r="G28" s="182"/>
      <c r="H28" s="213"/>
      <c r="I28" s="139"/>
    </row>
    <row r="29" spans="1:10" ht="20.25" customHeight="1">
      <c r="A29" s="178">
        <f>A27</f>
        <v>1</v>
      </c>
      <c r="B29" s="382" t="s">
        <v>8</v>
      </c>
      <c r="C29" s="383"/>
      <c r="D29" s="383"/>
      <c r="E29" s="384"/>
      <c r="F29" s="322">
        <f>SUM(F27:F28)</f>
        <v>1</v>
      </c>
      <c r="G29" s="179"/>
      <c r="H29" s="193">
        <f>SUM(H27:H27)</f>
        <v>500803.64</v>
      </c>
      <c r="I29" s="179"/>
    </row>
    <row r="30" spans="1:10" s="32" customFormat="1" ht="24" customHeight="1">
      <c r="A30" s="125">
        <v>1</v>
      </c>
      <c r="B30" s="125" t="s">
        <v>5</v>
      </c>
      <c r="C30" s="253" t="s">
        <v>177</v>
      </c>
      <c r="D30" s="125"/>
      <c r="E30" s="125"/>
      <c r="F30" s="35">
        <v>1</v>
      </c>
      <c r="G30" s="125">
        <v>330</v>
      </c>
      <c r="H30" s="249">
        <v>350000</v>
      </c>
      <c r="I30" s="254" t="s">
        <v>222</v>
      </c>
      <c r="J30" s="277"/>
    </row>
    <row r="31" spans="1:10" s="32" customFormat="1" ht="20.25" customHeight="1">
      <c r="A31" s="125">
        <v>2</v>
      </c>
      <c r="B31" s="125" t="s">
        <v>20</v>
      </c>
      <c r="C31" s="253" t="s">
        <v>178</v>
      </c>
      <c r="D31" s="125"/>
      <c r="E31" s="125"/>
      <c r="F31" s="35">
        <v>1</v>
      </c>
      <c r="G31" s="125">
        <v>271</v>
      </c>
      <c r="H31" s="249">
        <v>300000</v>
      </c>
      <c r="I31" s="254" t="s">
        <v>222</v>
      </c>
      <c r="J31" s="277"/>
    </row>
    <row r="32" spans="1:10" s="32" customFormat="1" ht="20.25" customHeight="1">
      <c r="A32" s="125">
        <v>3</v>
      </c>
      <c r="B32" s="125" t="s">
        <v>20</v>
      </c>
      <c r="C32" s="253" t="s">
        <v>179</v>
      </c>
      <c r="D32" s="252"/>
      <c r="E32" s="125"/>
      <c r="F32" s="35">
        <v>1</v>
      </c>
      <c r="G32" s="125">
        <v>67</v>
      </c>
      <c r="H32" s="249">
        <v>200000</v>
      </c>
      <c r="I32" s="254" t="s">
        <v>222</v>
      </c>
      <c r="J32" s="277"/>
    </row>
    <row r="33" spans="1:17" s="32" customFormat="1" ht="19.5" customHeight="1">
      <c r="A33" s="125">
        <v>4</v>
      </c>
      <c r="B33" s="125" t="s">
        <v>20</v>
      </c>
      <c r="C33" s="253" t="s">
        <v>180</v>
      </c>
      <c r="D33" s="252"/>
      <c r="E33" s="125"/>
      <c r="F33" s="35">
        <v>3</v>
      </c>
      <c r="G33" s="125">
        <v>194</v>
      </c>
      <c r="H33" s="249">
        <v>150000</v>
      </c>
      <c r="I33" s="253" t="s">
        <v>181</v>
      </c>
      <c r="J33" s="277"/>
    </row>
    <row r="34" spans="1:17" s="32" customFormat="1" ht="20.25" customHeight="1">
      <c r="A34" s="125">
        <v>5</v>
      </c>
      <c r="B34" s="125" t="s">
        <v>20</v>
      </c>
      <c r="C34" s="253" t="s">
        <v>182</v>
      </c>
      <c r="D34" s="125"/>
      <c r="E34" s="125"/>
      <c r="F34" s="35">
        <v>3</v>
      </c>
      <c r="G34" s="125">
        <v>159</v>
      </c>
      <c r="H34" s="249">
        <v>150000</v>
      </c>
      <c r="I34" s="253" t="s">
        <v>181</v>
      </c>
      <c r="J34" s="277"/>
    </row>
    <row r="35" spans="1:17" ht="20.45" customHeight="1">
      <c r="A35" s="125"/>
      <c r="B35" s="125"/>
      <c r="C35" s="161"/>
      <c r="D35" s="140"/>
      <c r="E35" s="118"/>
      <c r="F35" s="35"/>
      <c r="G35" s="118"/>
      <c r="H35" s="249"/>
      <c r="I35" s="161"/>
    </row>
    <row r="36" spans="1:17" ht="20.25" customHeight="1">
      <c r="A36" s="133">
        <v>5</v>
      </c>
      <c r="B36" s="373" t="s">
        <v>8</v>
      </c>
      <c r="C36" s="378"/>
      <c r="D36" s="378"/>
      <c r="E36" s="379"/>
      <c r="F36" s="321">
        <f>SUM(F30:F35)</f>
        <v>9</v>
      </c>
      <c r="G36" s="223"/>
      <c r="H36" s="224">
        <f>SUM(H30:H35)</f>
        <v>1150000</v>
      </c>
      <c r="I36" s="223"/>
    </row>
    <row r="37" spans="1:17" ht="39.75" customHeight="1">
      <c r="A37" s="221">
        <v>1</v>
      </c>
      <c r="B37" s="222" t="s">
        <v>6</v>
      </c>
      <c r="C37" s="225" t="s">
        <v>92</v>
      </c>
      <c r="D37" s="225"/>
      <c r="E37" s="225"/>
      <c r="F37" s="225">
        <v>1</v>
      </c>
      <c r="G37" s="225">
        <v>510</v>
      </c>
      <c r="H37" s="227">
        <v>200000</v>
      </c>
      <c r="I37" s="263" t="s">
        <v>191</v>
      </c>
      <c r="J37" s="277">
        <v>250000</v>
      </c>
    </row>
    <row r="38" spans="1:17" ht="20.25" customHeight="1">
      <c r="A38" s="221">
        <v>2</v>
      </c>
      <c r="B38" s="222" t="s">
        <v>6</v>
      </c>
      <c r="C38" s="225" t="s">
        <v>269</v>
      </c>
      <c r="D38" s="225"/>
      <c r="E38" s="225"/>
      <c r="F38" s="225">
        <v>23</v>
      </c>
      <c r="G38" s="225">
        <v>193</v>
      </c>
      <c r="H38" s="227">
        <v>738178.3</v>
      </c>
      <c r="I38" s="226" t="s">
        <v>240</v>
      </c>
      <c r="J38" s="277">
        <v>1300000</v>
      </c>
      <c r="K38" s="276" t="s">
        <v>223</v>
      </c>
    </row>
    <row r="39" spans="1:17" ht="20.25" customHeight="1">
      <c r="A39" s="221">
        <v>3</v>
      </c>
      <c r="B39" s="222" t="s">
        <v>6</v>
      </c>
      <c r="C39" s="225" t="s">
        <v>93</v>
      </c>
      <c r="D39" s="225"/>
      <c r="E39" s="225"/>
      <c r="F39" s="225">
        <v>1</v>
      </c>
      <c r="G39" s="225">
        <v>83</v>
      </c>
      <c r="H39" s="227">
        <v>100000</v>
      </c>
      <c r="I39" s="226" t="s">
        <v>94</v>
      </c>
    </row>
    <row r="40" spans="1:17" ht="20.25" customHeight="1">
      <c r="A40" s="221">
        <v>4</v>
      </c>
      <c r="B40" s="222" t="s">
        <v>6</v>
      </c>
      <c r="C40" s="225" t="s">
        <v>95</v>
      </c>
      <c r="D40" s="225"/>
      <c r="E40" s="225"/>
      <c r="F40" s="225">
        <v>1</v>
      </c>
      <c r="G40" s="225">
        <v>345</v>
      </c>
      <c r="H40" s="227">
        <v>125000</v>
      </c>
      <c r="I40" s="226" t="s">
        <v>96</v>
      </c>
      <c r="J40" s="278" t="s">
        <v>224</v>
      </c>
      <c r="Q40" s="296"/>
    </row>
    <row r="41" spans="1:17" ht="20.25" customHeight="1">
      <c r="A41" s="221">
        <v>5</v>
      </c>
      <c r="B41" s="222" t="s">
        <v>6</v>
      </c>
      <c r="C41" s="225" t="s">
        <v>97</v>
      </c>
      <c r="D41" s="225"/>
      <c r="E41" s="225"/>
      <c r="F41" s="225">
        <v>1</v>
      </c>
      <c r="G41" s="225">
        <v>170</v>
      </c>
      <c r="H41" s="227">
        <v>75000</v>
      </c>
      <c r="I41" s="226" t="s">
        <v>98</v>
      </c>
      <c r="J41" s="278" t="s">
        <v>224</v>
      </c>
      <c r="Q41" s="296"/>
    </row>
    <row r="42" spans="1:17" ht="20.25" customHeight="1">
      <c r="A42" s="221">
        <v>6</v>
      </c>
      <c r="B42" s="222" t="s">
        <v>6</v>
      </c>
      <c r="C42" s="225" t="s">
        <v>99</v>
      </c>
      <c r="D42" s="225"/>
      <c r="E42" s="225"/>
      <c r="F42" s="225">
        <v>1</v>
      </c>
      <c r="G42" s="225">
        <v>329</v>
      </c>
      <c r="H42" s="227">
        <v>75000</v>
      </c>
      <c r="I42" s="226" t="s">
        <v>98</v>
      </c>
      <c r="J42" s="278" t="s">
        <v>224</v>
      </c>
      <c r="Q42" s="296"/>
    </row>
    <row r="43" spans="1:17" ht="20.25" customHeight="1">
      <c r="A43" s="125"/>
      <c r="B43" s="125"/>
      <c r="C43" s="161"/>
      <c r="D43" s="140"/>
      <c r="E43" s="118"/>
      <c r="F43" s="35"/>
      <c r="G43" s="118"/>
      <c r="H43" s="229"/>
      <c r="I43" s="159"/>
    </row>
    <row r="44" spans="1:17" ht="20.25" customHeight="1">
      <c r="A44" s="133">
        <v>6</v>
      </c>
      <c r="B44" s="373" t="s">
        <v>8</v>
      </c>
      <c r="C44" s="374"/>
      <c r="D44" s="374"/>
      <c r="E44" s="375"/>
      <c r="F44" s="320">
        <f>SUM(F37:F43)</f>
        <v>28</v>
      </c>
      <c r="G44" s="127"/>
      <c r="H44" s="164">
        <f>SUM(H37:H43)</f>
        <v>1313178.3</v>
      </c>
      <c r="I44" s="127"/>
    </row>
    <row r="45" spans="1:17" ht="30.75" customHeight="1">
      <c r="A45" s="125">
        <v>1</v>
      </c>
      <c r="B45" s="124" t="s">
        <v>7</v>
      </c>
      <c r="C45" s="173" t="s">
        <v>117</v>
      </c>
      <c r="D45" s="269"/>
      <c r="E45" s="176"/>
      <c r="F45" s="35">
        <v>1</v>
      </c>
      <c r="G45" s="225">
        <v>829</v>
      </c>
      <c r="H45" s="281">
        <v>612710</v>
      </c>
      <c r="I45" s="173" t="s">
        <v>118</v>
      </c>
      <c r="J45" s="278">
        <v>612710</v>
      </c>
    </row>
    <row r="46" spans="1:17" ht="24" customHeight="1">
      <c r="A46" s="125">
        <v>2</v>
      </c>
      <c r="B46" s="124" t="s">
        <v>7</v>
      </c>
      <c r="C46" s="173" t="s">
        <v>119</v>
      </c>
      <c r="D46" s="269"/>
      <c r="E46" s="176"/>
      <c r="F46" s="35">
        <v>1</v>
      </c>
      <c r="G46" s="225">
        <v>191</v>
      </c>
      <c r="H46" s="258">
        <v>92397</v>
      </c>
      <c r="I46" s="173" t="s">
        <v>121</v>
      </c>
      <c r="J46" s="277">
        <v>92397</v>
      </c>
    </row>
    <row r="47" spans="1:17" ht="24" customHeight="1">
      <c r="A47" s="125">
        <v>3</v>
      </c>
      <c r="B47" s="124" t="s">
        <v>7</v>
      </c>
      <c r="C47" s="173" t="s">
        <v>122</v>
      </c>
      <c r="D47" s="269"/>
      <c r="E47" s="176"/>
      <c r="F47" s="35">
        <v>1</v>
      </c>
      <c r="G47" s="225">
        <v>272</v>
      </c>
      <c r="H47" s="258">
        <v>274130</v>
      </c>
      <c r="I47" s="173" t="s">
        <v>123</v>
      </c>
      <c r="J47" s="277">
        <v>274130</v>
      </c>
    </row>
    <row r="48" spans="1:17" ht="29.25" customHeight="1">
      <c r="A48" s="125">
        <v>4</v>
      </c>
      <c r="B48" s="124" t="s">
        <v>7</v>
      </c>
      <c r="C48" s="173" t="s">
        <v>229</v>
      </c>
      <c r="D48" s="269"/>
      <c r="E48" s="176"/>
      <c r="F48" s="35">
        <v>1</v>
      </c>
      <c r="G48" s="225">
        <v>40</v>
      </c>
      <c r="H48" s="229">
        <v>174934.88</v>
      </c>
      <c r="I48" s="173" t="s">
        <v>125</v>
      </c>
      <c r="J48" s="278" t="s">
        <v>225</v>
      </c>
    </row>
    <row r="49" spans="1:9" ht="24" customHeight="1">
      <c r="A49" s="125"/>
      <c r="B49" s="124"/>
      <c r="C49" s="162"/>
      <c r="D49" s="140"/>
      <c r="E49" s="118"/>
      <c r="F49" s="35"/>
      <c r="G49" s="35"/>
      <c r="H49" s="229"/>
      <c r="I49" s="162"/>
    </row>
    <row r="50" spans="1:9" ht="20.25" customHeight="1">
      <c r="A50" s="135">
        <v>4</v>
      </c>
      <c r="B50" s="385"/>
      <c r="C50" s="386"/>
      <c r="D50" s="386"/>
      <c r="E50" s="386"/>
      <c r="F50" s="317">
        <f>SUM(F45:F48)</f>
        <v>4</v>
      </c>
      <c r="G50" s="136"/>
      <c r="H50" s="175">
        <f>SUM(H45:H49)</f>
        <v>1154171.8799999999</v>
      </c>
      <c r="I50" s="136">
        <v>0</v>
      </c>
    </row>
    <row r="51" spans="1:9" ht="20.25" customHeight="1">
      <c r="A51" s="128">
        <f>A50+A44+A36+A29+A26+A20+A17</f>
        <v>30</v>
      </c>
      <c r="B51" s="387" t="s">
        <v>44</v>
      </c>
      <c r="C51" s="387"/>
      <c r="D51" s="387"/>
      <c r="E51" s="387"/>
      <c r="F51" s="246"/>
      <c r="G51" s="129"/>
      <c r="H51" s="137">
        <v>0</v>
      </c>
      <c r="I51" s="130"/>
    </row>
    <row r="52" spans="1:9" ht="20.25" customHeight="1">
      <c r="A52" s="134"/>
      <c r="B52" s="377" t="s">
        <v>9</v>
      </c>
      <c r="C52" s="377"/>
      <c r="D52" s="377"/>
      <c r="E52" s="377"/>
      <c r="F52" s="247">
        <f>F50+F44+F36+F26+F20+F17</f>
        <v>55</v>
      </c>
      <c r="G52" s="388">
        <f>SUM(H17+H20+H26+H29+H36+H44+H50)</f>
        <v>7700587.0199999996</v>
      </c>
      <c r="H52" s="388"/>
      <c r="I52" s="131"/>
    </row>
  </sheetData>
  <mergeCells count="19">
    <mergeCell ref="B26:E26"/>
    <mergeCell ref="B20:E20"/>
    <mergeCell ref="H4:H5"/>
    <mergeCell ref="A1:I2"/>
    <mergeCell ref="I4:I5"/>
    <mergeCell ref="B17:E17"/>
    <mergeCell ref="A4:A5"/>
    <mergeCell ref="B52:E52"/>
    <mergeCell ref="B44:E44"/>
    <mergeCell ref="B36:E36"/>
    <mergeCell ref="F4:G4"/>
    <mergeCell ref="B29:E29"/>
    <mergeCell ref="B50:E50"/>
    <mergeCell ref="B51:E51"/>
    <mergeCell ref="E4:E5"/>
    <mergeCell ref="D4:D5"/>
    <mergeCell ref="C4:C5"/>
    <mergeCell ref="B4:B5"/>
    <mergeCell ref="G52:H52"/>
  </mergeCells>
  <phoneticPr fontId="0" type="noConversion"/>
  <printOptions horizontalCentered="1"/>
  <pageMargins left="0.47244094488188981" right="0.39370078740157483" top="0.35433070866141736" bottom="0" header="0.51181102362204722" footer="0.51181102362204722"/>
  <pageSetup paperSize="9" scale="48" fitToWidth="2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30"/>
  <sheetViews>
    <sheetView view="pageBreakPreview" zoomScale="130" zoomScaleNormal="100" zoomScaleSheetLayoutView="130" workbookViewId="0">
      <pane ySplit="3" topLeftCell="A4" activePane="bottomLeft" state="frozen"/>
      <selection pane="bottomLeft" activeCell="A23" sqref="A23:C23"/>
    </sheetView>
  </sheetViews>
  <sheetFormatPr defaultRowHeight="12.75"/>
  <cols>
    <col min="1" max="1" width="5.5703125" style="22" customWidth="1"/>
    <col min="2" max="2" width="11.7109375" style="32" customWidth="1"/>
    <col min="3" max="3" width="35" style="22" customWidth="1"/>
    <col min="4" max="4" width="9.140625" style="32"/>
    <col min="5" max="5" width="7.7109375" style="32" customWidth="1"/>
    <col min="6" max="6" width="13.7109375" style="256" customWidth="1"/>
    <col min="7" max="7" width="38.7109375" style="22" customWidth="1"/>
    <col min="8" max="8" width="10.140625" style="23" bestFit="1" customWidth="1"/>
    <col min="9" max="16384" width="9.140625" style="22"/>
  </cols>
  <sheetData>
    <row r="1" spans="1:8" ht="24" customHeight="1">
      <c r="A1" s="393" t="s">
        <v>168</v>
      </c>
      <c r="B1" s="393"/>
      <c r="C1" s="393"/>
      <c r="D1" s="393"/>
      <c r="E1" s="393"/>
      <c r="F1" s="393"/>
      <c r="G1" s="393"/>
    </row>
    <row r="2" spans="1:8" ht="24.75" customHeight="1">
      <c r="A2" s="391" t="s">
        <v>80</v>
      </c>
      <c r="B2" s="392"/>
      <c r="C2" s="392"/>
      <c r="D2" s="392"/>
      <c r="E2" s="392"/>
      <c r="F2" s="392"/>
      <c r="G2" s="392"/>
    </row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7.75" customHeight="1">
      <c r="A4" s="24">
        <v>1</v>
      </c>
      <c r="B4" s="199" t="s">
        <v>45</v>
      </c>
      <c r="C4" s="214" t="s">
        <v>88</v>
      </c>
      <c r="D4" s="308">
        <v>76</v>
      </c>
      <c r="E4" s="174">
        <v>1</v>
      </c>
      <c r="F4" s="213">
        <v>180000</v>
      </c>
      <c r="G4" s="2" t="s">
        <v>103</v>
      </c>
    </row>
    <row r="5" spans="1:8" ht="24.75" customHeight="1">
      <c r="A5" s="24">
        <v>2</v>
      </c>
      <c r="B5" s="199" t="s">
        <v>45</v>
      </c>
      <c r="C5" s="214" t="s">
        <v>89</v>
      </c>
      <c r="D5" s="308">
        <v>849</v>
      </c>
      <c r="E5" s="174">
        <v>1</v>
      </c>
      <c r="F5" s="213">
        <v>150000</v>
      </c>
      <c r="G5" s="2" t="s">
        <v>104</v>
      </c>
    </row>
    <row r="6" spans="1:8" ht="24.75" customHeight="1">
      <c r="A6" s="24">
        <v>3</v>
      </c>
      <c r="B6" s="199" t="s">
        <v>45</v>
      </c>
      <c r="C6" s="214" t="s">
        <v>90</v>
      </c>
      <c r="D6" s="308">
        <v>214</v>
      </c>
      <c r="E6" s="174">
        <v>1</v>
      </c>
      <c r="F6" s="213">
        <v>120000</v>
      </c>
      <c r="G6" s="2" t="s">
        <v>104</v>
      </c>
    </row>
    <row r="7" spans="1:8" ht="24.75" customHeight="1">
      <c r="A7" s="24">
        <v>4</v>
      </c>
      <c r="B7" s="199" t="s">
        <v>45</v>
      </c>
      <c r="C7" s="198" t="s">
        <v>101</v>
      </c>
      <c r="D7" s="308">
        <v>198</v>
      </c>
      <c r="E7" s="174">
        <v>1</v>
      </c>
      <c r="F7" s="228">
        <v>180000</v>
      </c>
      <c r="G7" s="2" t="s">
        <v>102</v>
      </c>
    </row>
    <row r="8" spans="1:8" ht="24.75" customHeight="1">
      <c r="A8" s="24"/>
      <c r="B8" s="199"/>
      <c r="C8" s="198"/>
      <c r="D8" s="174"/>
      <c r="E8" s="174"/>
      <c r="F8" s="228"/>
      <c r="G8" s="2"/>
    </row>
    <row r="9" spans="1:8" ht="24.75" customHeight="1">
      <c r="A9" s="394" t="s">
        <v>22</v>
      </c>
      <c r="B9" s="395"/>
      <c r="C9" s="396"/>
      <c r="D9" s="34">
        <f>SUM(D4:D7)</f>
        <v>1337</v>
      </c>
      <c r="E9" s="34">
        <f>SUM(E4:E8)</f>
        <v>4</v>
      </c>
      <c r="F9" s="261">
        <f>SUM(F4:F8)</f>
        <v>630000</v>
      </c>
      <c r="G9" s="27"/>
      <c r="H9" s="28"/>
    </row>
    <row r="10" spans="1:8" ht="24.75" customHeight="1">
      <c r="A10" s="24"/>
      <c r="B10" s="83" t="s">
        <v>21</v>
      </c>
      <c r="C10" s="90"/>
      <c r="D10" s="88"/>
      <c r="E10" s="88"/>
      <c r="F10" s="264"/>
      <c r="G10" s="87"/>
    </row>
    <row r="11" spans="1:8" ht="24.75" customHeight="1">
      <c r="A11" s="66"/>
      <c r="B11" s="84"/>
      <c r="C11" s="90"/>
      <c r="D11" s="88"/>
      <c r="E11" s="88"/>
      <c r="F11" s="264"/>
      <c r="G11" s="87"/>
    </row>
    <row r="12" spans="1:8" ht="24.75" customHeight="1">
      <c r="A12" s="394" t="s">
        <v>22</v>
      </c>
      <c r="B12" s="395"/>
      <c r="C12" s="396"/>
      <c r="D12" s="34">
        <f>SUM(D10:D11)</f>
        <v>0</v>
      </c>
      <c r="E12" s="34">
        <f>SUM(E10:E11)</f>
        <v>0</v>
      </c>
      <c r="F12" s="261">
        <f>SUM(F10:F11)</f>
        <v>0</v>
      </c>
      <c r="G12" s="27"/>
    </row>
    <row r="13" spans="1:8" ht="24.75" customHeight="1">
      <c r="A13" s="66"/>
      <c r="B13" s="158" t="s">
        <v>23</v>
      </c>
      <c r="C13" s="169"/>
      <c r="D13" s="213"/>
      <c r="E13" s="99"/>
      <c r="F13" s="213"/>
      <c r="G13" s="2"/>
    </row>
    <row r="14" spans="1:8" ht="24.75" customHeight="1">
      <c r="A14" s="66"/>
      <c r="B14" s="158"/>
      <c r="C14" s="169"/>
      <c r="D14" s="213"/>
      <c r="E14" s="99"/>
      <c r="F14" s="213"/>
      <c r="G14" s="2"/>
    </row>
    <row r="15" spans="1:8" ht="24.75" customHeight="1">
      <c r="A15" s="394" t="s">
        <v>22</v>
      </c>
      <c r="B15" s="395"/>
      <c r="C15" s="396"/>
      <c r="D15" s="34">
        <f>SUM(D13:D14)</f>
        <v>0</v>
      </c>
      <c r="E15" s="34">
        <f>SUM(E13:E14)</f>
        <v>0</v>
      </c>
      <c r="F15" s="261">
        <f>SUM(F13:F14)</f>
        <v>0</v>
      </c>
      <c r="G15" s="27"/>
    </row>
    <row r="16" spans="1:8" ht="24.75" customHeight="1">
      <c r="A16" s="24"/>
      <c r="B16" s="83" t="s">
        <v>55</v>
      </c>
      <c r="C16" s="212"/>
      <c r="D16" s="29"/>
      <c r="E16" s="29"/>
      <c r="F16" s="228"/>
      <c r="G16" s="103"/>
    </row>
    <row r="17" spans="1:7" ht="24.75" customHeight="1">
      <c r="A17" s="66"/>
      <c r="B17" s="84"/>
      <c r="C17" s="105"/>
      <c r="D17" s="88"/>
      <c r="E17" s="88"/>
      <c r="F17" s="265"/>
      <c r="G17" s="89"/>
    </row>
    <row r="18" spans="1:7" ht="24.75" customHeight="1">
      <c r="A18" s="394" t="s">
        <v>22</v>
      </c>
      <c r="B18" s="395"/>
      <c r="C18" s="396"/>
      <c r="D18" s="34">
        <f>SUM(D16:D17)</f>
        <v>0</v>
      </c>
      <c r="E18" s="34">
        <f>SUM(E16:E17)</f>
        <v>0</v>
      </c>
      <c r="F18" s="261">
        <f>SUM(F16:F17)</f>
        <v>0</v>
      </c>
      <c r="G18" s="27"/>
    </row>
    <row r="19" spans="1:7" ht="24.75" customHeight="1">
      <c r="A19" s="24">
        <v>1</v>
      </c>
      <c r="B19" s="158" t="s">
        <v>24</v>
      </c>
      <c r="C19" s="214" t="s">
        <v>185</v>
      </c>
      <c r="D19" s="308">
        <v>81</v>
      </c>
      <c r="E19" s="99">
        <v>1</v>
      </c>
      <c r="F19" s="213">
        <v>100000</v>
      </c>
      <c r="G19" s="217" t="s">
        <v>102</v>
      </c>
    </row>
    <row r="20" spans="1:7" ht="24.75" customHeight="1">
      <c r="A20" s="24">
        <v>2</v>
      </c>
      <c r="B20" s="158" t="s">
        <v>20</v>
      </c>
      <c r="C20" s="214" t="s">
        <v>186</v>
      </c>
      <c r="D20" s="308">
        <v>435</v>
      </c>
      <c r="E20" s="99">
        <v>1</v>
      </c>
      <c r="F20" s="213">
        <v>70000</v>
      </c>
      <c r="G20" s="217" t="s">
        <v>102</v>
      </c>
    </row>
    <row r="21" spans="1:7" ht="24.75" customHeight="1">
      <c r="A21" s="24">
        <v>3</v>
      </c>
      <c r="B21" s="158" t="s">
        <v>20</v>
      </c>
      <c r="C21" s="214" t="s">
        <v>187</v>
      </c>
      <c r="D21" s="308">
        <v>323</v>
      </c>
      <c r="E21" s="99">
        <v>1</v>
      </c>
      <c r="F21" s="213">
        <v>60000</v>
      </c>
      <c r="G21" s="217" t="s">
        <v>102</v>
      </c>
    </row>
    <row r="22" spans="1:7" ht="24.75" customHeight="1">
      <c r="A22" s="24"/>
      <c r="B22" s="85"/>
      <c r="C22" s="218"/>
      <c r="D22" s="29"/>
      <c r="E22" s="29"/>
      <c r="F22" s="266"/>
      <c r="G22" s="217"/>
    </row>
    <row r="23" spans="1:7" ht="24.75" customHeight="1">
      <c r="A23" s="394" t="s">
        <v>22</v>
      </c>
      <c r="B23" s="395"/>
      <c r="C23" s="396"/>
      <c r="D23" s="34">
        <f>SUM(D19:D22)</f>
        <v>839</v>
      </c>
      <c r="E23" s="34">
        <f>SUM(E19:E22)</f>
        <v>3</v>
      </c>
      <c r="F23" s="261">
        <f>SUM(F19:F22)</f>
        <v>230000</v>
      </c>
      <c r="G23" s="27"/>
    </row>
    <row r="24" spans="1:7" ht="24.75" customHeight="1">
      <c r="A24" s="185"/>
      <c r="B24" s="219" t="s">
        <v>25</v>
      </c>
      <c r="C24" s="169"/>
      <c r="D24" s="211"/>
      <c r="E24" s="220"/>
      <c r="F24" s="211"/>
      <c r="G24" s="80"/>
    </row>
    <row r="25" spans="1:7" ht="24.75" customHeight="1">
      <c r="A25" s="30"/>
      <c r="B25" s="197"/>
      <c r="C25" s="169"/>
      <c r="D25" s="213"/>
      <c r="E25" s="104"/>
      <c r="F25" s="213"/>
      <c r="G25" s="200"/>
    </row>
    <row r="26" spans="1:7" ht="24.75" customHeight="1">
      <c r="A26" s="394" t="s">
        <v>22</v>
      </c>
      <c r="B26" s="395"/>
      <c r="C26" s="396"/>
      <c r="D26" s="34">
        <f>SUM(D24:D25)</f>
        <v>0</v>
      </c>
      <c r="E26" s="34">
        <f>SUM(E24:E25)</f>
        <v>0</v>
      </c>
      <c r="F26" s="261">
        <f>SUM(F24:F25)</f>
        <v>0</v>
      </c>
      <c r="G26" s="27"/>
    </row>
    <row r="27" spans="1:7" ht="24.75" customHeight="1">
      <c r="A27" s="185"/>
      <c r="B27" s="219" t="s">
        <v>7</v>
      </c>
      <c r="C27" s="323"/>
      <c r="D27" s="213"/>
      <c r="E27" s="104"/>
      <c r="F27" s="213"/>
      <c r="G27" s="200"/>
    </row>
    <row r="28" spans="1:7" ht="24.75" customHeight="1">
      <c r="A28" s="24"/>
      <c r="B28" s="158"/>
      <c r="C28" s="324"/>
      <c r="D28" s="99"/>
      <c r="E28" s="99"/>
      <c r="F28" s="266"/>
      <c r="G28" s="325"/>
    </row>
    <row r="29" spans="1:7" ht="24.75" customHeight="1">
      <c r="A29" s="394" t="s">
        <v>22</v>
      </c>
      <c r="B29" s="395"/>
      <c r="C29" s="396"/>
      <c r="D29" s="34">
        <f>SUM(D9+D23)</f>
        <v>2176</v>
      </c>
      <c r="E29" s="34">
        <f>SUM(E27:E27)</f>
        <v>0</v>
      </c>
      <c r="F29" s="261">
        <f>SUM(F27:F28)</f>
        <v>0</v>
      </c>
      <c r="G29" s="27"/>
    </row>
    <row r="30" spans="1:7" ht="24.75" customHeight="1">
      <c r="A30" s="397" t="s">
        <v>27</v>
      </c>
      <c r="B30" s="398"/>
      <c r="C30" s="399"/>
      <c r="D30" s="36"/>
      <c r="E30" s="36">
        <f>SUM(E29+E26+E23+E18+E15+E12+E9)</f>
        <v>7</v>
      </c>
      <c r="F30" s="268">
        <f>SUM(F29+F26+F23+F18+F15+F12+F9)</f>
        <v>860000</v>
      </c>
      <c r="G30" s="31"/>
    </row>
  </sheetData>
  <mergeCells count="10">
    <mergeCell ref="A2:G2"/>
    <mergeCell ref="A1:G1"/>
    <mergeCell ref="A26:C26"/>
    <mergeCell ref="A29:C29"/>
    <mergeCell ref="A30:C30"/>
    <mergeCell ref="A9:C9"/>
    <mergeCell ref="A12:C12"/>
    <mergeCell ref="A15:C15"/>
    <mergeCell ref="A23:C23"/>
    <mergeCell ref="A18:C18"/>
  </mergeCells>
  <phoneticPr fontId="8" type="noConversion"/>
  <printOptions horizontalCentered="1"/>
  <pageMargins left="0.37" right="0.32" top="0.59" bottom="0.78740157480314965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H28"/>
  <sheetViews>
    <sheetView view="pageBreakPreview" zoomScale="130" zoomScaleNormal="100" zoomScaleSheetLayoutView="130" workbookViewId="0">
      <pane ySplit="3" topLeftCell="A4" activePane="bottomLeft" state="frozen"/>
      <selection pane="bottomLeft" activeCell="G32" sqref="G32"/>
    </sheetView>
  </sheetViews>
  <sheetFormatPr defaultRowHeight="12.75"/>
  <cols>
    <col min="1" max="1" width="5.5703125" style="22" customWidth="1"/>
    <col min="2" max="2" width="11.7109375" style="32" customWidth="1"/>
    <col min="3" max="3" width="35" style="22" customWidth="1"/>
    <col min="4" max="4" width="9.140625" style="32"/>
    <col min="5" max="5" width="7.7109375" style="32" customWidth="1"/>
    <col min="6" max="6" width="13.7109375" style="256" customWidth="1"/>
    <col min="7" max="7" width="38.7109375" style="22" customWidth="1"/>
    <col min="8" max="8" width="10.140625" style="23" bestFit="1" customWidth="1"/>
    <col min="9" max="16384" width="9.140625" style="22"/>
  </cols>
  <sheetData>
    <row r="1" spans="1:8" ht="24" customHeight="1">
      <c r="A1" s="393" t="s">
        <v>234</v>
      </c>
      <c r="B1" s="393"/>
      <c r="C1" s="393"/>
      <c r="D1" s="393"/>
      <c r="E1" s="393"/>
      <c r="F1" s="393"/>
      <c r="G1" s="393"/>
    </row>
    <row r="2" spans="1:8" ht="24.75" customHeight="1">
      <c r="A2" s="391" t="s">
        <v>80</v>
      </c>
      <c r="B2" s="392"/>
      <c r="C2" s="392"/>
      <c r="D2" s="392"/>
      <c r="E2" s="392"/>
      <c r="F2" s="392"/>
      <c r="G2" s="392"/>
    </row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4.75" customHeight="1">
      <c r="A4" s="24">
        <v>1</v>
      </c>
      <c r="B4" s="199" t="s">
        <v>45</v>
      </c>
      <c r="C4" s="198" t="s">
        <v>105</v>
      </c>
      <c r="D4" s="174">
        <v>248</v>
      </c>
      <c r="E4" s="174">
        <v>1</v>
      </c>
      <c r="F4" s="228">
        <v>250000</v>
      </c>
      <c r="G4" s="2" t="s">
        <v>106</v>
      </c>
    </row>
    <row r="5" spans="1:8" ht="24.75" customHeight="1">
      <c r="A5" s="24"/>
      <c r="B5" s="199"/>
      <c r="C5" s="198"/>
      <c r="D5" s="174"/>
      <c r="E5" s="174"/>
      <c r="F5" s="228"/>
      <c r="G5" s="2"/>
    </row>
    <row r="6" spans="1:8" ht="24.75" customHeight="1">
      <c r="A6" s="24"/>
      <c r="B6" s="199"/>
      <c r="C6" s="198"/>
      <c r="D6" s="174"/>
      <c r="E6" s="174"/>
      <c r="F6" s="228"/>
      <c r="G6" s="2"/>
    </row>
    <row r="7" spans="1:8" ht="24.75" customHeight="1">
      <c r="A7" s="394" t="s">
        <v>22</v>
      </c>
      <c r="B7" s="395"/>
      <c r="C7" s="396"/>
      <c r="D7" s="34">
        <f>SUM(D4:D6)</f>
        <v>248</v>
      </c>
      <c r="E7" s="34">
        <f>SUM(E4:E6)</f>
        <v>1</v>
      </c>
      <c r="F7" s="261">
        <f>SUM(F4:F6)</f>
        <v>250000</v>
      </c>
      <c r="G7" s="27"/>
      <c r="H7" s="28"/>
    </row>
    <row r="8" spans="1:8" ht="24.75" customHeight="1">
      <c r="A8" s="24"/>
      <c r="B8" s="83" t="s">
        <v>21</v>
      </c>
      <c r="C8" s="90"/>
      <c r="D8" s="88"/>
      <c r="E8" s="88"/>
      <c r="F8" s="264"/>
      <c r="G8" s="87"/>
    </row>
    <row r="9" spans="1:8" ht="24.75" customHeight="1">
      <c r="A9" s="66"/>
      <c r="B9" s="84"/>
      <c r="C9" s="90"/>
      <c r="D9" s="88"/>
      <c r="E9" s="88"/>
      <c r="F9" s="264"/>
      <c r="G9" s="87"/>
    </row>
    <row r="10" spans="1:8" ht="24.75" customHeight="1">
      <c r="A10" s="394" t="s">
        <v>22</v>
      </c>
      <c r="B10" s="395"/>
      <c r="C10" s="396"/>
      <c r="D10" s="34">
        <f>SUM(D8:D9)</f>
        <v>0</v>
      </c>
      <c r="E10" s="34">
        <f>SUM(E8:E9)</f>
        <v>0</v>
      </c>
      <c r="F10" s="261">
        <f>SUM(F8:F9)</f>
        <v>0</v>
      </c>
      <c r="G10" s="27"/>
    </row>
    <row r="11" spans="1:8" ht="24.75" customHeight="1">
      <c r="A11" s="66"/>
      <c r="B11" s="158" t="s">
        <v>23</v>
      </c>
      <c r="C11" s="169"/>
      <c r="D11" s="213"/>
      <c r="E11" s="99"/>
      <c r="F11" s="213"/>
      <c r="G11" s="2"/>
    </row>
    <row r="12" spans="1:8" ht="24.75" customHeight="1">
      <c r="A12" s="66"/>
      <c r="B12" s="158"/>
      <c r="C12" s="169"/>
      <c r="D12" s="213"/>
      <c r="E12" s="99"/>
      <c r="F12" s="213"/>
      <c r="G12" s="2"/>
    </row>
    <row r="13" spans="1:8" s="23" customFormat="1" ht="24.75" customHeight="1">
      <c r="A13" s="394" t="s">
        <v>22</v>
      </c>
      <c r="B13" s="395"/>
      <c r="C13" s="396"/>
      <c r="D13" s="34">
        <f>SUM(D11:D12)</f>
        <v>0</v>
      </c>
      <c r="E13" s="34">
        <f>SUM(E11:E12)</f>
        <v>0</v>
      </c>
      <c r="F13" s="261">
        <f>SUM(F11:F12)</f>
        <v>0</v>
      </c>
      <c r="G13" s="27"/>
    </row>
    <row r="14" spans="1:8" s="23" customFormat="1" ht="24.75" customHeight="1">
      <c r="A14" s="24"/>
      <c r="B14" s="83" t="s">
        <v>55</v>
      </c>
      <c r="C14" s="212"/>
      <c r="D14" s="29"/>
      <c r="E14" s="29"/>
      <c r="F14" s="228"/>
      <c r="G14" s="103"/>
    </row>
    <row r="15" spans="1:8" s="23" customFormat="1" ht="24.75" customHeight="1">
      <c r="A15" s="66"/>
      <c r="B15" s="84"/>
      <c r="C15" s="105"/>
      <c r="D15" s="88"/>
      <c r="E15" s="88"/>
      <c r="F15" s="265"/>
      <c r="G15" s="89"/>
    </row>
    <row r="16" spans="1:8" s="23" customFormat="1" ht="24.75" customHeight="1">
      <c r="A16" s="394" t="s">
        <v>22</v>
      </c>
      <c r="B16" s="395"/>
      <c r="C16" s="396"/>
      <c r="D16" s="34">
        <f>SUM(D14:D15)</f>
        <v>0</v>
      </c>
      <c r="E16" s="34">
        <f>SUM(E14:E15)</f>
        <v>0</v>
      </c>
      <c r="F16" s="261">
        <f>SUM(F14:F15)</f>
        <v>0</v>
      </c>
      <c r="G16" s="27"/>
    </row>
    <row r="17" spans="1:7" s="23" customFormat="1" ht="24.75" customHeight="1">
      <c r="A17" s="24"/>
      <c r="B17" s="158" t="s">
        <v>24</v>
      </c>
      <c r="C17" s="214"/>
      <c r="D17" s="213"/>
      <c r="E17" s="99"/>
      <c r="F17" s="213"/>
      <c r="G17" s="217"/>
    </row>
    <row r="18" spans="1:7" s="23" customFormat="1" ht="24.75" customHeight="1">
      <c r="A18" s="24"/>
      <c r="B18" s="85"/>
      <c r="C18" s="218"/>
      <c r="D18" s="29"/>
      <c r="E18" s="29"/>
      <c r="F18" s="266"/>
      <c r="G18" s="217"/>
    </row>
    <row r="19" spans="1:7" s="23" customFormat="1" ht="24.75" customHeight="1">
      <c r="A19" s="394" t="s">
        <v>22</v>
      </c>
      <c r="B19" s="395"/>
      <c r="C19" s="396"/>
      <c r="D19" s="34">
        <f>SUM(D17:D18)</f>
        <v>0</v>
      </c>
      <c r="E19" s="34">
        <f>SUM(E17:E18)</f>
        <v>0</v>
      </c>
      <c r="F19" s="261">
        <f>SUM(F17:F18)</f>
        <v>0</v>
      </c>
      <c r="G19" s="27"/>
    </row>
    <row r="20" spans="1:7" s="23" customFormat="1" ht="24.75" customHeight="1">
      <c r="A20" s="185"/>
      <c r="B20" s="219" t="s">
        <v>25</v>
      </c>
      <c r="C20" s="169"/>
      <c r="D20" s="211"/>
      <c r="E20" s="220"/>
      <c r="F20" s="211"/>
      <c r="G20" s="80"/>
    </row>
    <row r="21" spans="1:7" s="23" customFormat="1" ht="24.75" customHeight="1">
      <c r="A21" s="30"/>
      <c r="B21" s="197"/>
      <c r="C21" s="169"/>
      <c r="D21" s="213"/>
      <c r="E21" s="104"/>
      <c r="F21" s="213"/>
      <c r="G21" s="200"/>
    </row>
    <row r="22" spans="1:7" s="23" customFormat="1" ht="24.75" customHeight="1">
      <c r="A22" s="394" t="s">
        <v>22</v>
      </c>
      <c r="B22" s="395"/>
      <c r="C22" s="396"/>
      <c r="D22" s="34">
        <f>SUM(D20:D21)</f>
        <v>0</v>
      </c>
      <c r="E22" s="34">
        <f>SUM(E20:E21)</f>
        <v>0</v>
      </c>
      <c r="F22" s="261">
        <f>SUM(F20:F21)</f>
        <v>0</v>
      </c>
      <c r="G22" s="27"/>
    </row>
    <row r="23" spans="1:7" s="23" customFormat="1" ht="90" customHeight="1">
      <c r="A23" s="24">
        <v>1</v>
      </c>
      <c r="B23" s="158" t="s">
        <v>26</v>
      </c>
      <c r="C23" s="298" t="s">
        <v>236</v>
      </c>
      <c r="D23" s="99">
        <v>3101</v>
      </c>
      <c r="E23" s="99">
        <v>1</v>
      </c>
      <c r="F23" s="213">
        <v>580160.31999999995</v>
      </c>
      <c r="G23" s="103" t="s">
        <v>237</v>
      </c>
    </row>
    <row r="24" spans="1:7" s="23" customFormat="1" ht="48.75" customHeight="1">
      <c r="A24" s="24"/>
      <c r="B24" s="158"/>
      <c r="C24" s="298"/>
      <c r="D24" s="99"/>
      <c r="E24" s="99"/>
      <c r="F24" s="213"/>
      <c r="G24" s="103"/>
    </row>
    <row r="25" spans="1:7" s="23" customFormat="1" ht="24.75" customHeight="1">
      <c r="A25" s="24"/>
      <c r="B25" s="158"/>
      <c r="C25" s="169"/>
      <c r="D25" s="99"/>
      <c r="E25" s="99"/>
      <c r="F25" s="213"/>
      <c r="G25" s="103"/>
    </row>
    <row r="26" spans="1:7" s="23" customFormat="1" ht="24.75" customHeight="1">
      <c r="A26" s="24"/>
      <c r="B26" s="158"/>
      <c r="C26" s="215"/>
      <c r="D26" s="216"/>
      <c r="E26" s="216"/>
      <c r="F26" s="267"/>
      <c r="G26" s="103"/>
    </row>
    <row r="27" spans="1:7" s="23" customFormat="1" ht="24.75" customHeight="1">
      <c r="A27" s="394" t="s">
        <v>22</v>
      </c>
      <c r="B27" s="395"/>
      <c r="C27" s="396"/>
      <c r="D27" s="34">
        <f>SUM(D23:D26)</f>
        <v>3101</v>
      </c>
      <c r="E27" s="34">
        <f>SUM(E23:E24)</f>
        <v>1</v>
      </c>
      <c r="F27" s="261">
        <f>SUM(F23:F26)</f>
        <v>580160.31999999995</v>
      </c>
      <c r="G27" s="27"/>
    </row>
    <row r="28" spans="1:7" s="23" customFormat="1" ht="24.75" customHeight="1">
      <c r="A28" s="397" t="s">
        <v>27</v>
      </c>
      <c r="B28" s="398"/>
      <c r="C28" s="399"/>
      <c r="D28" s="36">
        <f>SUM(D27+D7)</f>
        <v>3349</v>
      </c>
      <c r="E28" s="36">
        <f>SUM(E27+E22+E19+E16+E13+E10+E7)</f>
        <v>2</v>
      </c>
      <c r="F28" s="268">
        <f>SUM(F27+F22+F19+F16+F13+F10+F7)</f>
        <v>830160.32</v>
      </c>
      <c r="G28" s="31"/>
    </row>
  </sheetData>
  <mergeCells count="10">
    <mergeCell ref="A19:C19"/>
    <mergeCell ref="A22:C22"/>
    <mergeCell ref="A27:C27"/>
    <mergeCell ref="A28:C28"/>
    <mergeCell ref="A1:G1"/>
    <mergeCell ref="A2:G2"/>
    <mergeCell ref="A7:C7"/>
    <mergeCell ref="A10:C10"/>
    <mergeCell ref="A13:C13"/>
    <mergeCell ref="A16:C16"/>
  </mergeCells>
  <printOptions horizontalCentered="1"/>
  <pageMargins left="0.37" right="0.32" top="0.59" bottom="0.78740157480314965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137"/>
  <sheetViews>
    <sheetView topLeftCell="A79" zoomScale="130" zoomScaleNormal="130" workbookViewId="0">
      <selection activeCell="J135" sqref="J135"/>
    </sheetView>
  </sheetViews>
  <sheetFormatPr defaultRowHeight="12.75"/>
  <cols>
    <col min="1" max="1" width="8.85546875" customWidth="1"/>
    <col min="2" max="2" width="15.7109375" customWidth="1"/>
    <col min="3" max="3" width="17" customWidth="1"/>
    <col min="4" max="4" width="10.5703125" customWidth="1"/>
    <col min="6" max="6" width="11.85546875" style="244" customWidth="1"/>
    <col min="7" max="7" width="17.7109375" customWidth="1"/>
  </cols>
  <sheetData>
    <row r="1" spans="1:7" ht="17.45" customHeight="1">
      <c r="A1" s="400" t="s">
        <v>231</v>
      </c>
      <c r="B1" s="401"/>
      <c r="C1" s="401"/>
      <c r="D1" s="401"/>
      <c r="E1" s="401"/>
      <c r="F1" s="401"/>
      <c r="G1" s="402"/>
    </row>
    <row r="2" spans="1:7" ht="18" customHeight="1">
      <c r="A2" s="403"/>
      <c r="B2" s="404"/>
      <c r="C2" s="404"/>
      <c r="D2" s="404"/>
      <c r="E2" s="404"/>
      <c r="F2" s="404"/>
      <c r="G2" s="405"/>
    </row>
    <row r="3" spans="1:7" ht="25.5">
      <c r="A3" s="114" t="s">
        <v>46</v>
      </c>
      <c r="B3" s="114" t="s">
        <v>47</v>
      </c>
      <c r="C3" s="115" t="s">
        <v>48</v>
      </c>
      <c r="D3" s="116" t="s">
        <v>40</v>
      </c>
      <c r="E3" s="117" t="s">
        <v>49</v>
      </c>
      <c r="F3" s="233" t="s">
        <v>50</v>
      </c>
      <c r="G3" s="109" t="s">
        <v>52</v>
      </c>
    </row>
    <row r="4" spans="1:7" ht="10.9" customHeight="1">
      <c r="A4" s="91"/>
      <c r="B4" s="91"/>
      <c r="C4" s="92"/>
      <c r="D4" s="93"/>
      <c r="E4" s="94"/>
      <c r="F4" s="234"/>
      <c r="G4" s="95"/>
    </row>
    <row r="5" spans="1:7" s="244" customFormat="1" ht="15" customHeight="1">
      <c r="A5" s="309">
        <v>1</v>
      </c>
      <c r="B5" s="309" t="s">
        <v>1</v>
      </c>
      <c r="C5" s="310" t="s">
        <v>113</v>
      </c>
      <c r="D5" s="311">
        <v>468</v>
      </c>
      <c r="E5" s="312">
        <v>1</v>
      </c>
      <c r="F5" s="316">
        <v>500</v>
      </c>
      <c r="G5" s="313">
        <f>SUM(F5*35.4)</f>
        <v>17700</v>
      </c>
    </row>
    <row r="6" spans="1:7" s="244" customFormat="1" ht="15" customHeight="1">
      <c r="A6" s="309">
        <v>2</v>
      </c>
      <c r="B6" s="309" t="s">
        <v>1</v>
      </c>
      <c r="C6" s="310" t="s">
        <v>270</v>
      </c>
      <c r="D6" s="311">
        <v>309</v>
      </c>
      <c r="E6" s="312">
        <v>1</v>
      </c>
      <c r="F6" s="316">
        <v>500</v>
      </c>
      <c r="G6" s="313">
        <f t="shared" ref="G6:G59" si="0">SUM(F6*35.4)</f>
        <v>17700</v>
      </c>
    </row>
    <row r="7" spans="1:7" s="244" customFormat="1" ht="15" customHeight="1">
      <c r="A7" s="309">
        <v>3</v>
      </c>
      <c r="B7" s="309" t="s">
        <v>1</v>
      </c>
      <c r="C7" s="310" t="s">
        <v>271</v>
      </c>
      <c r="D7" s="311">
        <v>54</v>
      </c>
      <c r="E7" s="312">
        <v>1</v>
      </c>
      <c r="F7" s="316">
        <v>500</v>
      </c>
      <c r="G7" s="313">
        <f t="shared" si="0"/>
        <v>17700</v>
      </c>
    </row>
    <row r="8" spans="1:7" s="244" customFormat="1" ht="15" customHeight="1">
      <c r="A8" s="309">
        <v>4</v>
      </c>
      <c r="B8" s="309" t="s">
        <v>1</v>
      </c>
      <c r="C8" s="310" t="s">
        <v>272</v>
      </c>
      <c r="D8" s="311">
        <v>116</v>
      </c>
      <c r="E8" s="312">
        <v>1</v>
      </c>
      <c r="F8" s="316">
        <v>750</v>
      </c>
      <c r="G8" s="313">
        <f t="shared" si="0"/>
        <v>26550</v>
      </c>
    </row>
    <row r="9" spans="1:7" s="244" customFormat="1" ht="15" customHeight="1">
      <c r="A9" s="309">
        <v>5</v>
      </c>
      <c r="B9" s="309" t="s">
        <v>1</v>
      </c>
      <c r="C9" s="310" t="s">
        <v>273</v>
      </c>
      <c r="D9" s="311">
        <v>178</v>
      </c>
      <c r="E9" s="312">
        <v>1</v>
      </c>
      <c r="F9" s="316">
        <v>500</v>
      </c>
      <c r="G9" s="313">
        <f t="shared" si="0"/>
        <v>17700</v>
      </c>
    </row>
    <row r="10" spans="1:7" s="244" customFormat="1" ht="15" customHeight="1">
      <c r="A10" s="309">
        <v>6</v>
      </c>
      <c r="B10" s="309" t="s">
        <v>1</v>
      </c>
      <c r="C10" s="310" t="s">
        <v>274</v>
      </c>
      <c r="D10" s="311">
        <v>211</v>
      </c>
      <c r="E10" s="312">
        <v>1</v>
      </c>
      <c r="F10" s="316">
        <v>500</v>
      </c>
      <c r="G10" s="313">
        <f t="shared" si="0"/>
        <v>17700</v>
      </c>
    </row>
    <row r="11" spans="1:7" s="244" customFormat="1" ht="15" customHeight="1">
      <c r="A11" s="309">
        <v>7</v>
      </c>
      <c r="B11" s="309" t="s">
        <v>1</v>
      </c>
      <c r="C11" s="310" t="s">
        <v>275</v>
      </c>
      <c r="D11" s="311">
        <v>236</v>
      </c>
      <c r="E11" s="312">
        <v>1</v>
      </c>
      <c r="F11" s="316">
        <v>500</v>
      </c>
      <c r="G11" s="313">
        <f t="shared" si="0"/>
        <v>17700</v>
      </c>
    </row>
    <row r="12" spans="1:7" s="244" customFormat="1" ht="15" customHeight="1">
      <c r="A12" s="309">
        <v>8</v>
      </c>
      <c r="B12" s="309" t="s">
        <v>1</v>
      </c>
      <c r="C12" s="310" t="s">
        <v>276</v>
      </c>
      <c r="D12" s="311">
        <v>477</v>
      </c>
      <c r="E12" s="312">
        <v>1</v>
      </c>
      <c r="F12" s="316">
        <v>500</v>
      </c>
      <c r="G12" s="313">
        <f t="shared" si="0"/>
        <v>17700</v>
      </c>
    </row>
    <row r="13" spans="1:7" s="244" customFormat="1" ht="15" customHeight="1">
      <c r="A13" s="309">
        <v>9</v>
      </c>
      <c r="B13" s="309" t="s">
        <v>1</v>
      </c>
      <c r="C13" s="310" t="s">
        <v>277</v>
      </c>
      <c r="D13" s="311">
        <v>747</v>
      </c>
      <c r="E13" s="312">
        <v>1</v>
      </c>
      <c r="F13" s="316">
        <v>500</v>
      </c>
      <c r="G13" s="313">
        <f t="shared" si="0"/>
        <v>17700</v>
      </c>
    </row>
    <row r="14" spans="1:7" s="244" customFormat="1" ht="15" customHeight="1">
      <c r="A14" s="309">
        <v>10</v>
      </c>
      <c r="B14" s="309" t="s">
        <v>1</v>
      </c>
      <c r="C14" s="310" t="s">
        <v>278</v>
      </c>
      <c r="D14" s="311">
        <v>364</v>
      </c>
      <c r="E14" s="312">
        <v>1</v>
      </c>
      <c r="F14" s="316">
        <v>500</v>
      </c>
      <c r="G14" s="313">
        <f t="shared" si="0"/>
        <v>17700</v>
      </c>
    </row>
    <row r="15" spans="1:7" s="244" customFormat="1" ht="15" customHeight="1">
      <c r="A15" s="309">
        <v>11</v>
      </c>
      <c r="B15" s="309" t="s">
        <v>1</v>
      </c>
      <c r="C15" s="310" t="s">
        <v>279</v>
      </c>
      <c r="D15" s="311">
        <v>389</v>
      </c>
      <c r="E15" s="312">
        <v>1</v>
      </c>
      <c r="F15" s="316">
        <v>500</v>
      </c>
      <c r="G15" s="313">
        <f t="shared" si="0"/>
        <v>17700</v>
      </c>
    </row>
    <row r="16" spans="1:7" s="244" customFormat="1" ht="15" customHeight="1">
      <c r="A16" s="309">
        <v>12</v>
      </c>
      <c r="B16" s="309" t="s">
        <v>1</v>
      </c>
      <c r="C16" s="310" t="s">
        <v>280</v>
      </c>
      <c r="D16" s="311">
        <v>153</v>
      </c>
      <c r="E16" s="312">
        <v>1</v>
      </c>
      <c r="F16" s="316">
        <v>500</v>
      </c>
      <c r="G16" s="313">
        <f t="shared" si="0"/>
        <v>17700</v>
      </c>
    </row>
    <row r="17" spans="1:7" s="244" customFormat="1" ht="15" customHeight="1">
      <c r="A17" s="309">
        <v>13</v>
      </c>
      <c r="B17" s="309" t="s">
        <v>1</v>
      </c>
      <c r="C17" s="310" t="s">
        <v>281</v>
      </c>
      <c r="D17" s="311">
        <v>274</v>
      </c>
      <c r="E17" s="312">
        <v>1</v>
      </c>
      <c r="F17" s="316">
        <v>500</v>
      </c>
      <c r="G17" s="313">
        <f t="shared" si="0"/>
        <v>17700</v>
      </c>
    </row>
    <row r="18" spans="1:7" s="244" customFormat="1" ht="15" customHeight="1">
      <c r="A18" s="309">
        <v>14</v>
      </c>
      <c r="B18" s="309" t="s">
        <v>1</v>
      </c>
      <c r="C18" s="310" t="s">
        <v>282</v>
      </c>
      <c r="D18" s="311">
        <v>713</v>
      </c>
      <c r="E18" s="312">
        <v>1</v>
      </c>
      <c r="F18" s="316">
        <v>500</v>
      </c>
      <c r="G18" s="313">
        <f t="shared" si="0"/>
        <v>17700</v>
      </c>
    </row>
    <row r="19" spans="1:7" s="244" customFormat="1" ht="15" customHeight="1">
      <c r="A19" s="309">
        <v>15</v>
      </c>
      <c r="B19" s="309" t="s">
        <v>1</v>
      </c>
      <c r="C19" s="310" t="s">
        <v>283</v>
      </c>
      <c r="D19" s="311">
        <v>83</v>
      </c>
      <c r="E19" s="312">
        <v>1</v>
      </c>
      <c r="F19" s="316">
        <v>500</v>
      </c>
      <c r="G19" s="313">
        <f t="shared" si="0"/>
        <v>17700</v>
      </c>
    </row>
    <row r="20" spans="1:7" s="244" customFormat="1" ht="15" customHeight="1">
      <c r="A20" s="309">
        <v>16</v>
      </c>
      <c r="B20" s="309" t="s">
        <v>1</v>
      </c>
      <c r="C20" s="310" t="s">
        <v>284</v>
      </c>
      <c r="D20" s="311">
        <v>849</v>
      </c>
      <c r="E20" s="312">
        <v>1</v>
      </c>
      <c r="F20" s="316">
        <v>500</v>
      </c>
      <c r="G20" s="313">
        <f t="shared" si="0"/>
        <v>17700</v>
      </c>
    </row>
    <row r="21" spans="1:7" s="244" customFormat="1" ht="15" customHeight="1">
      <c r="A21" s="309">
        <v>17</v>
      </c>
      <c r="B21" s="309" t="s">
        <v>1</v>
      </c>
      <c r="C21" s="310" t="s">
        <v>285</v>
      </c>
      <c r="D21" s="311">
        <v>32</v>
      </c>
      <c r="E21" s="312">
        <v>1</v>
      </c>
      <c r="F21" s="316">
        <v>250</v>
      </c>
      <c r="G21" s="313">
        <f t="shared" si="0"/>
        <v>8850</v>
      </c>
    </row>
    <row r="22" spans="1:7" s="244" customFormat="1" ht="15" customHeight="1">
      <c r="A22" s="309">
        <v>18</v>
      </c>
      <c r="B22" s="309" t="s">
        <v>1</v>
      </c>
      <c r="C22" s="310" t="s">
        <v>286</v>
      </c>
      <c r="D22" s="311">
        <v>270</v>
      </c>
      <c r="E22" s="312">
        <v>1</v>
      </c>
      <c r="F22" s="316">
        <v>500</v>
      </c>
      <c r="G22" s="313">
        <f t="shared" si="0"/>
        <v>17700</v>
      </c>
    </row>
    <row r="23" spans="1:7" s="244" customFormat="1" ht="15" customHeight="1">
      <c r="A23" s="309">
        <v>19</v>
      </c>
      <c r="B23" s="309" t="s">
        <v>1</v>
      </c>
      <c r="C23" s="310" t="s">
        <v>287</v>
      </c>
      <c r="D23" s="311">
        <v>126</v>
      </c>
      <c r="E23" s="312">
        <v>1</v>
      </c>
      <c r="F23" s="316">
        <v>500</v>
      </c>
      <c r="G23" s="313">
        <f t="shared" si="0"/>
        <v>17700</v>
      </c>
    </row>
    <row r="24" spans="1:7" s="244" customFormat="1" ht="15" customHeight="1">
      <c r="A24" s="309">
        <v>20</v>
      </c>
      <c r="B24" s="309" t="s">
        <v>1</v>
      </c>
      <c r="C24" s="310" t="s">
        <v>288</v>
      </c>
      <c r="D24" s="311">
        <v>143</v>
      </c>
      <c r="E24" s="312">
        <v>1</v>
      </c>
      <c r="F24" s="316">
        <v>500</v>
      </c>
      <c r="G24" s="313">
        <f t="shared" si="0"/>
        <v>17700</v>
      </c>
    </row>
    <row r="25" spans="1:7" s="244" customFormat="1" ht="15" customHeight="1">
      <c r="A25" s="309">
        <v>21</v>
      </c>
      <c r="B25" s="309" t="s">
        <v>1</v>
      </c>
      <c r="C25" s="310" t="s">
        <v>289</v>
      </c>
      <c r="D25" s="311">
        <v>260</v>
      </c>
      <c r="E25" s="312">
        <v>1</v>
      </c>
      <c r="F25" s="316">
        <v>500</v>
      </c>
      <c r="G25" s="313">
        <f t="shared" si="0"/>
        <v>17700</v>
      </c>
    </row>
    <row r="26" spans="1:7" s="244" customFormat="1" ht="15" customHeight="1">
      <c r="A26" s="309">
        <v>22</v>
      </c>
      <c r="B26" s="309" t="s">
        <v>1</v>
      </c>
      <c r="C26" s="310" t="s">
        <v>195</v>
      </c>
      <c r="D26" s="311">
        <v>265</v>
      </c>
      <c r="E26" s="312">
        <v>1</v>
      </c>
      <c r="F26" s="316">
        <v>500</v>
      </c>
      <c r="G26" s="313">
        <f t="shared" si="0"/>
        <v>17700</v>
      </c>
    </row>
    <row r="27" spans="1:7" s="244" customFormat="1" ht="15" customHeight="1">
      <c r="A27" s="309">
        <v>23</v>
      </c>
      <c r="B27" s="309" t="s">
        <v>1</v>
      </c>
      <c r="C27" s="310" t="s">
        <v>316</v>
      </c>
      <c r="D27" s="311">
        <v>33</v>
      </c>
      <c r="E27" s="312">
        <v>1</v>
      </c>
      <c r="F27" s="316">
        <v>250</v>
      </c>
      <c r="G27" s="313">
        <f t="shared" si="0"/>
        <v>8850</v>
      </c>
    </row>
    <row r="28" spans="1:7" s="244" customFormat="1" ht="15" customHeight="1">
      <c r="A28" s="309">
        <v>24</v>
      </c>
      <c r="B28" s="309" t="s">
        <v>1</v>
      </c>
      <c r="C28" s="310" t="s">
        <v>290</v>
      </c>
      <c r="D28" s="311">
        <v>18</v>
      </c>
      <c r="E28" s="312">
        <v>1</v>
      </c>
      <c r="F28" s="316">
        <v>500</v>
      </c>
      <c r="G28" s="313">
        <f t="shared" si="0"/>
        <v>17700</v>
      </c>
    </row>
    <row r="29" spans="1:7" s="244" customFormat="1" ht="15" customHeight="1">
      <c r="A29" s="309">
        <v>25</v>
      </c>
      <c r="B29" s="309" t="s">
        <v>1</v>
      </c>
      <c r="C29" s="310" t="s">
        <v>291</v>
      </c>
      <c r="D29" s="311">
        <v>215</v>
      </c>
      <c r="E29" s="312">
        <v>1</v>
      </c>
      <c r="F29" s="316">
        <v>500</v>
      </c>
      <c r="G29" s="313">
        <f t="shared" si="0"/>
        <v>17700</v>
      </c>
    </row>
    <row r="30" spans="1:7" s="244" customFormat="1" ht="15" customHeight="1">
      <c r="A30" s="309">
        <v>26</v>
      </c>
      <c r="B30" s="309" t="s">
        <v>1</v>
      </c>
      <c r="C30" s="310" t="s">
        <v>292</v>
      </c>
      <c r="D30" s="311">
        <v>287</v>
      </c>
      <c r="E30" s="312">
        <v>1</v>
      </c>
      <c r="F30" s="316">
        <v>500</v>
      </c>
      <c r="G30" s="313">
        <f t="shared" si="0"/>
        <v>17700</v>
      </c>
    </row>
    <row r="31" spans="1:7" s="244" customFormat="1" ht="15" customHeight="1">
      <c r="A31" s="309">
        <v>27</v>
      </c>
      <c r="B31" s="309" t="s">
        <v>1</v>
      </c>
      <c r="C31" s="310" t="s">
        <v>197</v>
      </c>
      <c r="D31" s="311">
        <v>178</v>
      </c>
      <c r="E31" s="312">
        <v>1</v>
      </c>
      <c r="F31" s="316">
        <v>500</v>
      </c>
      <c r="G31" s="313">
        <f t="shared" si="0"/>
        <v>17700</v>
      </c>
    </row>
    <row r="32" spans="1:7" s="244" customFormat="1" ht="15" customHeight="1">
      <c r="A32" s="309">
        <v>28</v>
      </c>
      <c r="B32" s="309" t="s">
        <v>1</v>
      </c>
      <c r="C32" s="310" t="s">
        <v>293</v>
      </c>
      <c r="D32" s="311">
        <v>857</v>
      </c>
      <c r="E32" s="312">
        <v>1</v>
      </c>
      <c r="F32" s="316">
        <v>750</v>
      </c>
      <c r="G32" s="313">
        <f t="shared" si="0"/>
        <v>26550</v>
      </c>
    </row>
    <row r="33" spans="1:7" s="244" customFormat="1" ht="15" customHeight="1">
      <c r="A33" s="309">
        <v>29</v>
      </c>
      <c r="B33" s="309" t="s">
        <v>1</v>
      </c>
      <c r="C33" s="310" t="s">
        <v>294</v>
      </c>
      <c r="D33" s="311">
        <v>27</v>
      </c>
      <c r="E33" s="312">
        <v>1</v>
      </c>
      <c r="F33" s="316">
        <v>500</v>
      </c>
      <c r="G33" s="313">
        <f t="shared" si="0"/>
        <v>17700</v>
      </c>
    </row>
    <row r="34" spans="1:7" s="244" customFormat="1" ht="15" customHeight="1">
      <c r="A34" s="309">
        <v>30</v>
      </c>
      <c r="B34" s="309" t="s">
        <v>1</v>
      </c>
      <c r="C34" s="310" t="s">
        <v>295</v>
      </c>
      <c r="D34" s="311">
        <v>417</v>
      </c>
      <c r="E34" s="312">
        <v>1</v>
      </c>
      <c r="F34" s="316">
        <v>500</v>
      </c>
      <c r="G34" s="313">
        <f t="shared" si="0"/>
        <v>17700</v>
      </c>
    </row>
    <row r="35" spans="1:7" s="244" customFormat="1" ht="15" customHeight="1">
      <c r="A35" s="309">
        <v>31</v>
      </c>
      <c r="B35" s="309" t="s">
        <v>1</v>
      </c>
      <c r="C35" s="310" t="s">
        <v>101</v>
      </c>
      <c r="D35" s="311">
        <v>198</v>
      </c>
      <c r="E35" s="312">
        <v>1</v>
      </c>
      <c r="F35" s="316">
        <v>500</v>
      </c>
      <c r="G35" s="313">
        <f t="shared" si="0"/>
        <v>17700</v>
      </c>
    </row>
    <row r="36" spans="1:7" s="244" customFormat="1" ht="15" customHeight="1">
      <c r="A36" s="309">
        <v>32</v>
      </c>
      <c r="B36" s="309" t="s">
        <v>1</v>
      </c>
      <c r="C36" s="310" t="s">
        <v>114</v>
      </c>
      <c r="D36" s="311">
        <v>75</v>
      </c>
      <c r="E36" s="312">
        <v>1</v>
      </c>
      <c r="F36" s="316">
        <v>250</v>
      </c>
      <c r="G36" s="313">
        <f t="shared" si="0"/>
        <v>8850</v>
      </c>
    </row>
    <row r="37" spans="1:7" s="244" customFormat="1" ht="15" customHeight="1">
      <c r="A37" s="309">
        <v>33</v>
      </c>
      <c r="B37" s="309" t="s">
        <v>1</v>
      </c>
      <c r="C37" s="310" t="s">
        <v>200</v>
      </c>
      <c r="D37" s="311">
        <v>536</v>
      </c>
      <c r="E37" s="312">
        <v>1</v>
      </c>
      <c r="F37" s="316">
        <v>500</v>
      </c>
      <c r="G37" s="313">
        <f t="shared" si="0"/>
        <v>17700</v>
      </c>
    </row>
    <row r="38" spans="1:7" s="244" customFormat="1" ht="15" customHeight="1">
      <c r="A38" s="309">
        <v>34</v>
      </c>
      <c r="B38" s="309" t="s">
        <v>1</v>
      </c>
      <c r="C38" s="310" t="s">
        <v>296</v>
      </c>
      <c r="D38" s="311">
        <v>96</v>
      </c>
      <c r="E38" s="312">
        <v>1</v>
      </c>
      <c r="F38" s="316">
        <v>500</v>
      </c>
      <c r="G38" s="313">
        <f t="shared" si="0"/>
        <v>17700</v>
      </c>
    </row>
    <row r="39" spans="1:7" s="244" customFormat="1" ht="15" customHeight="1">
      <c r="A39" s="309">
        <v>35</v>
      </c>
      <c r="B39" s="309" t="s">
        <v>1</v>
      </c>
      <c r="C39" s="310" t="s">
        <v>297</v>
      </c>
      <c r="D39" s="311">
        <v>136</v>
      </c>
      <c r="E39" s="312">
        <v>1</v>
      </c>
      <c r="F39" s="316">
        <v>250</v>
      </c>
      <c r="G39" s="313">
        <f t="shared" si="0"/>
        <v>8850</v>
      </c>
    </row>
    <row r="40" spans="1:7" s="244" customFormat="1" ht="15" customHeight="1">
      <c r="A40" s="309">
        <v>36</v>
      </c>
      <c r="B40" s="309" t="s">
        <v>1</v>
      </c>
      <c r="C40" s="310" t="s">
        <v>298</v>
      </c>
      <c r="D40" s="311">
        <v>641</v>
      </c>
      <c r="E40" s="312">
        <v>1</v>
      </c>
      <c r="F40" s="316">
        <v>500</v>
      </c>
      <c r="G40" s="313">
        <f t="shared" si="0"/>
        <v>17700</v>
      </c>
    </row>
    <row r="41" spans="1:7" s="244" customFormat="1" ht="15" customHeight="1">
      <c r="A41" s="309">
        <v>37</v>
      </c>
      <c r="B41" s="309" t="s">
        <v>1</v>
      </c>
      <c r="C41" s="310" t="s">
        <v>299</v>
      </c>
      <c r="D41" s="311">
        <v>226</v>
      </c>
      <c r="E41" s="312">
        <v>1</v>
      </c>
      <c r="F41" s="316">
        <v>500</v>
      </c>
      <c r="G41" s="313">
        <f t="shared" si="0"/>
        <v>17700</v>
      </c>
    </row>
    <row r="42" spans="1:7" s="244" customFormat="1" ht="15" customHeight="1">
      <c r="A42" s="309">
        <v>38</v>
      </c>
      <c r="B42" s="309" t="s">
        <v>1</v>
      </c>
      <c r="C42" s="310" t="s">
        <v>300</v>
      </c>
      <c r="D42" s="311">
        <v>543</v>
      </c>
      <c r="E42" s="312">
        <v>1</v>
      </c>
      <c r="F42" s="316">
        <v>750</v>
      </c>
      <c r="G42" s="313">
        <f t="shared" si="0"/>
        <v>26550</v>
      </c>
    </row>
    <row r="43" spans="1:7" s="244" customFormat="1" ht="15" customHeight="1">
      <c r="A43" s="309">
        <v>39</v>
      </c>
      <c r="B43" s="309" t="s">
        <v>1</v>
      </c>
      <c r="C43" s="310" t="s">
        <v>301</v>
      </c>
      <c r="D43" s="311">
        <v>124</v>
      </c>
      <c r="E43" s="312">
        <v>1</v>
      </c>
      <c r="F43" s="316">
        <v>500</v>
      </c>
      <c r="G43" s="313">
        <f t="shared" si="0"/>
        <v>17700</v>
      </c>
    </row>
    <row r="44" spans="1:7" s="244" customFormat="1" ht="15" customHeight="1">
      <c r="A44" s="309">
        <v>40</v>
      </c>
      <c r="B44" s="309" t="s">
        <v>1</v>
      </c>
      <c r="C44" s="310" t="s">
        <v>111</v>
      </c>
      <c r="D44" s="311">
        <v>225</v>
      </c>
      <c r="E44" s="312">
        <v>1</v>
      </c>
      <c r="F44" s="316">
        <v>750</v>
      </c>
      <c r="G44" s="313">
        <f t="shared" si="0"/>
        <v>26550</v>
      </c>
    </row>
    <row r="45" spans="1:7" s="244" customFormat="1" ht="15" customHeight="1">
      <c r="A45" s="309">
        <v>41</v>
      </c>
      <c r="B45" s="309" t="s">
        <v>1</v>
      </c>
      <c r="C45" s="310" t="s">
        <v>302</v>
      </c>
      <c r="D45" s="311">
        <v>184</v>
      </c>
      <c r="E45" s="312">
        <v>1</v>
      </c>
      <c r="F45" s="316">
        <v>500</v>
      </c>
      <c r="G45" s="313">
        <f t="shared" si="0"/>
        <v>17700</v>
      </c>
    </row>
    <row r="46" spans="1:7" s="244" customFormat="1" ht="15" customHeight="1">
      <c r="A46" s="309">
        <v>42</v>
      </c>
      <c r="B46" s="309" t="s">
        <v>1</v>
      </c>
      <c r="C46" s="310" t="s">
        <v>303</v>
      </c>
      <c r="D46" s="311">
        <v>306</v>
      </c>
      <c r="E46" s="312">
        <v>1</v>
      </c>
      <c r="F46" s="316">
        <v>500</v>
      </c>
      <c r="G46" s="313">
        <f t="shared" si="0"/>
        <v>17700</v>
      </c>
    </row>
    <row r="47" spans="1:7" s="244" customFormat="1" ht="15" customHeight="1">
      <c r="A47" s="309">
        <v>43</v>
      </c>
      <c r="B47" s="309" t="s">
        <v>1</v>
      </c>
      <c r="C47" s="310" t="s">
        <v>315</v>
      </c>
      <c r="D47" s="311">
        <v>157</v>
      </c>
      <c r="E47" s="312">
        <v>1</v>
      </c>
      <c r="F47" s="316">
        <v>500</v>
      </c>
      <c r="G47" s="313">
        <f t="shared" si="0"/>
        <v>17700</v>
      </c>
    </row>
    <row r="48" spans="1:7" s="244" customFormat="1" ht="15" customHeight="1">
      <c r="A48" s="309">
        <v>44</v>
      </c>
      <c r="B48" s="309" t="s">
        <v>1</v>
      </c>
      <c r="C48" s="310" t="s">
        <v>304</v>
      </c>
      <c r="D48" s="311">
        <v>440</v>
      </c>
      <c r="E48" s="312">
        <v>1</v>
      </c>
      <c r="F48" s="316">
        <v>750</v>
      </c>
      <c r="G48" s="313">
        <f t="shared" si="0"/>
        <v>26550</v>
      </c>
    </row>
    <row r="49" spans="1:7" s="244" customFormat="1" ht="15" customHeight="1">
      <c r="A49" s="309">
        <v>45</v>
      </c>
      <c r="B49" s="309" t="s">
        <v>1</v>
      </c>
      <c r="C49" s="310" t="s">
        <v>305</v>
      </c>
      <c r="D49" s="311">
        <v>341</v>
      </c>
      <c r="E49" s="312">
        <v>1</v>
      </c>
      <c r="F49" s="316">
        <v>500</v>
      </c>
      <c r="G49" s="313">
        <f t="shared" si="0"/>
        <v>17700</v>
      </c>
    </row>
    <row r="50" spans="1:7" s="244" customFormat="1" ht="15" customHeight="1">
      <c r="A50" s="309">
        <v>46</v>
      </c>
      <c r="B50" s="309" t="s">
        <v>1</v>
      </c>
      <c r="C50" s="310" t="s">
        <v>306</v>
      </c>
      <c r="D50" s="311">
        <v>251</v>
      </c>
      <c r="E50" s="312">
        <v>1</v>
      </c>
      <c r="F50" s="316">
        <v>750</v>
      </c>
      <c r="G50" s="313">
        <f t="shared" si="0"/>
        <v>26550</v>
      </c>
    </row>
    <row r="51" spans="1:7" s="244" customFormat="1" ht="15" customHeight="1">
      <c r="A51" s="309">
        <v>47</v>
      </c>
      <c r="B51" s="309" t="s">
        <v>1</v>
      </c>
      <c r="C51" s="310" t="s">
        <v>307</v>
      </c>
      <c r="D51" s="311">
        <v>328</v>
      </c>
      <c r="E51" s="312">
        <v>1</v>
      </c>
      <c r="F51" s="316">
        <v>500</v>
      </c>
      <c r="G51" s="313">
        <f t="shared" si="0"/>
        <v>17700</v>
      </c>
    </row>
    <row r="52" spans="1:7" s="244" customFormat="1" ht="15" customHeight="1">
      <c r="A52" s="309">
        <v>48</v>
      </c>
      <c r="B52" s="309" t="s">
        <v>1</v>
      </c>
      <c r="C52" s="310" t="s">
        <v>120</v>
      </c>
      <c r="D52" s="311">
        <v>503</v>
      </c>
      <c r="E52" s="312">
        <v>1</v>
      </c>
      <c r="F52" s="316">
        <v>750</v>
      </c>
      <c r="G52" s="313">
        <f t="shared" si="0"/>
        <v>26550</v>
      </c>
    </row>
    <row r="53" spans="1:7" s="244" customFormat="1" ht="15" customHeight="1">
      <c r="A53" s="309">
        <v>49</v>
      </c>
      <c r="B53" s="309" t="s">
        <v>1</v>
      </c>
      <c r="C53" s="310" t="s">
        <v>308</v>
      </c>
      <c r="D53" s="311">
        <v>168</v>
      </c>
      <c r="E53" s="312">
        <v>1</v>
      </c>
      <c r="F53" s="316">
        <v>500</v>
      </c>
      <c r="G53" s="313">
        <f t="shared" si="0"/>
        <v>17700</v>
      </c>
    </row>
    <row r="54" spans="1:7" s="244" customFormat="1" ht="15" customHeight="1">
      <c r="A54" s="309">
        <v>50</v>
      </c>
      <c r="B54" s="309" t="s">
        <v>1</v>
      </c>
      <c r="C54" s="310" t="s">
        <v>309</v>
      </c>
      <c r="D54" s="311">
        <v>823</v>
      </c>
      <c r="E54" s="312">
        <v>1</v>
      </c>
      <c r="F54" s="316">
        <v>750</v>
      </c>
      <c r="G54" s="313">
        <f t="shared" si="0"/>
        <v>26550</v>
      </c>
    </row>
    <row r="55" spans="1:7" s="244" customFormat="1" ht="15" customHeight="1">
      <c r="A55" s="309">
        <v>51</v>
      </c>
      <c r="B55" s="309" t="s">
        <v>1</v>
      </c>
      <c r="C55" s="310" t="s">
        <v>310</v>
      </c>
      <c r="D55" s="311">
        <v>118</v>
      </c>
      <c r="E55" s="312">
        <v>1</v>
      </c>
      <c r="F55" s="316">
        <v>500</v>
      </c>
      <c r="G55" s="313">
        <f t="shared" si="0"/>
        <v>17700</v>
      </c>
    </row>
    <row r="56" spans="1:7" s="244" customFormat="1" ht="15" customHeight="1">
      <c r="A56" s="309">
        <v>52</v>
      </c>
      <c r="B56" s="309" t="s">
        <v>1</v>
      </c>
      <c r="C56" s="310" t="s">
        <v>311</v>
      </c>
      <c r="D56" s="311">
        <v>372</v>
      </c>
      <c r="E56" s="312">
        <v>1</v>
      </c>
      <c r="F56" s="316">
        <v>250</v>
      </c>
      <c r="G56" s="313">
        <f t="shared" si="0"/>
        <v>8850</v>
      </c>
    </row>
    <row r="57" spans="1:7" s="244" customFormat="1" ht="15" customHeight="1">
      <c r="A57" s="309">
        <v>53</v>
      </c>
      <c r="B57" s="309" t="s">
        <v>1</v>
      </c>
      <c r="C57" s="310" t="s">
        <v>312</v>
      </c>
      <c r="D57" s="311">
        <v>108</v>
      </c>
      <c r="E57" s="312">
        <v>1</v>
      </c>
      <c r="F57" s="316">
        <v>750</v>
      </c>
      <c r="G57" s="313">
        <f t="shared" si="0"/>
        <v>26550</v>
      </c>
    </row>
    <row r="58" spans="1:7" s="244" customFormat="1" ht="15" customHeight="1">
      <c r="A58" s="309">
        <v>54</v>
      </c>
      <c r="B58" s="309" t="s">
        <v>1</v>
      </c>
      <c r="C58" s="310" t="s">
        <v>313</v>
      </c>
      <c r="D58" s="311">
        <v>65</v>
      </c>
      <c r="E58" s="312">
        <v>1</v>
      </c>
      <c r="F58" s="316">
        <v>500</v>
      </c>
      <c r="G58" s="313">
        <f t="shared" si="0"/>
        <v>17700</v>
      </c>
    </row>
    <row r="59" spans="1:7" s="244" customFormat="1" ht="15" customHeight="1">
      <c r="A59" s="309">
        <v>55</v>
      </c>
      <c r="B59" s="309" t="s">
        <v>1</v>
      </c>
      <c r="C59" s="310" t="s">
        <v>314</v>
      </c>
      <c r="D59" s="311">
        <v>154</v>
      </c>
      <c r="E59" s="312">
        <v>1</v>
      </c>
      <c r="F59" s="316">
        <v>500</v>
      </c>
      <c r="G59" s="313">
        <f t="shared" si="0"/>
        <v>17700</v>
      </c>
    </row>
    <row r="60" spans="1:7" ht="15" customHeight="1" thickBot="1">
      <c r="A60" s="30"/>
      <c r="B60" s="30"/>
      <c r="C60" s="168"/>
      <c r="D60" s="169"/>
      <c r="E60" s="59"/>
      <c r="F60" s="235"/>
      <c r="G60" s="47">
        <f t="shared" ref="G60" si="1">SUM(F60*35.4)</f>
        <v>0</v>
      </c>
    </row>
    <row r="61" spans="1:7" ht="19.899999999999999" customHeight="1" thickBot="1">
      <c r="A61" s="406" t="s">
        <v>22</v>
      </c>
      <c r="B61" s="407"/>
      <c r="C61" s="408"/>
      <c r="D61" s="38">
        <f>SUM(D5:D60)</f>
        <v>15867</v>
      </c>
      <c r="E61" s="38">
        <f>SUM(E5:E60)</f>
        <v>55</v>
      </c>
      <c r="F61" s="236">
        <f>SUM(F5:F60)</f>
        <v>28500</v>
      </c>
      <c r="G61" s="96">
        <f>SUM(G5:G60)</f>
        <v>1008900</v>
      </c>
    </row>
    <row r="62" spans="1:7" ht="15" customHeight="1">
      <c r="A62" s="39">
        <v>56</v>
      </c>
      <c r="B62" s="39" t="s">
        <v>2</v>
      </c>
      <c r="C62" s="184" t="s">
        <v>133</v>
      </c>
      <c r="D62" s="169">
        <v>710</v>
      </c>
      <c r="E62" s="44">
        <v>1</v>
      </c>
      <c r="F62" s="237">
        <v>750</v>
      </c>
      <c r="G62" s="48">
        <f>SUM(F62*35.4)</f>
        <v>26550</v>
      </c>
    </row>
    <row r="63" spans="1:7" ht="15" customHeight="1">
      <c r="A63" s="30">
        <v>57</v>
      </c>
      <c r="B63" s="39" t="s">
        <v>2</v>
      </c>
      <c r="C63" s="184" t="s">
        <v>134</v>
      </c>
      <c r="D63" s="169">
        <v>331</v>
      </c>
      <c r="E63" s="42">
        <v>1</v>
      </c>
      <c r="F63" s="237">
        <v>500</v>
      </c>
      <c r="G63" s="48">
        <f t="shared" ref="G63:G72" si="2">SUM(F63*35.4)</f>
        <v>17700</v>
      </c>
    </row>
    <row r="64" spans="1:7" ht="15" customHeight="1">
      <c r="A64" s="39">
        <v>58</v>
      </c>
      <c r="B64" s="39" t="s">
        <v>2</v>
      </c>
      <c r="C64" s="184" t="s">
        <v>135</v>
      </c>
      <c r="D64" s="169">
        <v>82</v>
      </c>
      <c r="E64" s="42">
        <v>1</v>
      </c>
      <c r="F64" s="237">
        <v>500</v>
      </c>
      <c r="G64" s="48">
        <f t="shared" si="2"/>
        <v>17700</v>
      </c>
    </row>
    <row r="65" spans="1:7" ht="15" customHeight="1">
      <c r="A65" s="30">
        <v>59</v>
      </c>
      <c r="B65" s="39" t="s">
        <v>2</v>
      </c>
      <c r="C65" s="184" t="s">
        <v>136</v>
      </c>
      <c r="D65" s="169">
        <v>95</v>
      </c>
      <c r="E65" s="42">
        <v>1</v>
      </c>
      <c r="F65" s="237">
        <v>500</v>
      </c>
      <c r="G65" s="48">
        <f t="shared" si="2"/>
        <v>17700</v>
      </c>
    </row>
    <row r="66" spans="1:7" ht="15" customHeight="1">
      <c r="A66" s="39">
        <v>60</v>
      </c>
      <c r="B66" s="39" t="s">
        <v>2</v>
      </c>
      <c r="C66" s="184" t="s">
        <v>137</v>
      </c>
      <c r="D66" s="169">
        <v>218</v>
      </c>
      <c r="E66" s="42">
        <v>1</v>
      </c>
      <c r="F66" s="237">
        <v>500</v>
      </c>
      <c r="G66" s="48">
        <f t="shared" si="2"/>
        <v>17700</v>
      </c>
    </row>
    <row r="67" spans="1:7" ht="15" customHeight="1">
      <c r="A67" s="30">
        <v>61</v>
      </c>
      <c r="B67" s="39" t="s">
        <v>2</v>
      </c>
      <c r="C67" s="184" t="s">
        <v>138</v>
      </c>
      <c r="D67" s="169">
        <v>97</v>
      </c>
      <c r="E67" s="42">
        <v>1</v>
      </c>
      <c r="F67" s="237">
        <v>375</v>
      </c>
      <c r="G67" s="48">
        <f t="shared" si="2"/>
        <v>13275</v>
      </c>
    </row>
    <row r="68" spans="1:7" ht="15" customHeight="1">
      <c r="A68" s="39">
        <v>62</v>
      </c>
      <c r="B68" s="39" t="s">
        <v>2</v>
      </c>
      <c r="C68" s="184" t="s">
        <v>139</v>
      </c>
      <c r="D68" s="169">
        <v>416</v>
      </c>
      <c r="E68" s="42">
        <v>1</v>
      </c>
      <c r="F68" s="237">
        <v>375</v>
      </c>
      <c r="G68" s="48">
        <f t="shared" si="2"/>
        <v>13275</v>
      </c>
    </row>
    <row r="69" spans="1:7" ht="15" customHeight="1">
      <c r="A69" s="30">
        <v>63</v>
      </c>
      <c r="B69" s="39" t="s">
        <v>2</v>
      </c>
      <c r="C69" s="184" t="s">
        <v>140</v>
      </c>
      <c r="D69" s="169">
        <v>109</v>
      </c>
      <c r="E69" s="42">
        <v>1</v>
      </c>
      <c r="F69" s="237">
        <v>375</v>
      </c>
      <c r="G69" s="48">
        <f t="shared" si="2"/>
        <v>13275</v>
      </c>
    </row>
    <row r="70" spans="1:7" ht="15" customHeight="1">
      <c r="A70" s="39">
        <v>64</v>
      </c>
      <c r="B70" s="39" t="s">
        <v>2</v>
      </c>
      <c r="C70" s="184" t="s">
        <v>141</v>
      </c>
      <c r="D70" s="169">
        <v>183</v>
      </c>
      <c r="E70" s="42">
        <v>1</v>
      </c>
      <c r="F70" s="237">
        <v>375</v>
      </c>
      <c r="G70" s="48">
        <f t="shared" si="2"/>
        <v>13275</v>
      </c>
    </row>
    <row r="71" spans="1:7" ht="15" customHeight="1">
      <c r="A71" s="30">
        <v>65</v>
      </c>
      <c r="B71" s="39" t="s">
        <v>2</v>
      </c>
      <c r="C71" s="184" t="s">
        <v>142</v>
      </c>
      <c r="D71" s="169">
        <v>131</v>
      </c>
      <c r="E71" s="42">
        <v>1</v>
      </c>
      <c r="F71" s="237">
        <v>375</v>
      </c>
      <c r="G71" s="48">
        <f t="shared" si="2"/>
        <v>13275</v>
      </c>
    </row>
    <row r="72" spans="1:7" ht="15" customHeight="1">
      <c r="A72" s="39">
        <v>66</v>
      </c>
      <c r="B72" s="39" t="s">
        <v>2</v>
      </c>
      <c r="C72" s="184" t="s">
        <v>143</v>
      </c>
      <c r="D72" s="169">
        <v>130</v>
      </c>
      <c r="E72" s="42">
        <v>1</v>
      </c>
      <c r="F72" s="237">
        <v>375</v>
      </c>
      <c r="G72" s="48">
        <f t="shared" si="2"/>
        <v>13275</v>
      </c>
    </row>
    <row r="73" spans="1:7" ht="15" customHeight="1">
      <c r="A73" s="30"/>
      <c r="B73" s="30"/>
      <c r="C73" s="318"/>
      <c r="D73" s="169"/>
      <c r="E73" s="319"/>
      <c r="F73" s="242"/>
      <c r="G73" s="47"/>
    </row>
    <row r="74" spans="1:7" ht="19.899999999999999" customHeight="1" thickBot="1">
      <c r="A74" s="421" t="s">
        <v>22</v>
      </c>
      <c r="B74" s="422"/>
      <c r="C74" s="423"/>
      <c r="D74" s="190">
        <f>SUM(D62:D72)</f>
        <v>2502</v>
      </c>
      <c r="E74" s="190">
        <f>SUM(E62:E72)</f>
        <v>11</v>
      </c>
      <c r="F74" s="238">
        <f>SUM(F62:F72)</f>
        <v>5000</v>
      </c>
      <c r="G74" s="191">
        <f>SUM(G62:G72)</f>
        <v>177000</v>
      </c>
    </row>
    <row r="75" spans="1:7" ht="15" customHeight="1">
      <c r="A75" s="30"/>
      <c r="B75" s="39" t="s">
        <v>51</v>
      </c>
      <c r="C75" s="166"/>
      <c r="D75" s="169"/>
      <c r="E75" s="44"/>
      <c r="F75" s="232"/>
      <c r="G75" s="47">
        <f>SUM(F75*35.4)</f>
        <v>0</v>
      </c>
    </row>
    <row r="76" spans="1:7" ht="15" customHeight="1" thickBot="1">
      <c r="A76" s="30"/>
      <c r="B76" s="39"/>
      <c r="C76" s="166"/>
      <c r="D76" s="169"/>
      <c r="E76" s="44"/>
      <c r="F76" s="232"/>
      <c r="G76" s="47">
        <f>SUM(F76*35.4)</f>
        <v>0</v>
      </c>
    </row>
    <row r="77" spans="1:7" ht="19.899999999999999" customHeight="1" thickBot="1">
      <c r="A77" s="415" t="s">
        <v>22</v>
      </c>
      <c r="B77" s="416"/>
      <c r="C77" s="417"/>
      <c r="D77" s="43">
        <f>SUM(D75:D76)</f>
        <v>0</v>
      </c>
      <c r="E77" s="43">
        <f>SUM(E75:E76)</f>
        <v>0</v>
      </c>
      <c r="F77" s="239">
        <f>SUM(F75:F76)</f>
        <v>0</v>
      </c>
      <c r="G77" s="97">
        <f>SUM(G75:G76)</f>
        <v>0</v>
      </c>
    </row>
    <row r="78" spans="1:7" ht="15" customHeight="1">
      <c r="A78" s="30">
        <v>67</v>
      </c>
      <c r="B78" s="39" t="s">
        <v>4</v>
      </c>
      <c r="C78" s="315" t="s">
        <v>169</v>
      </c>
      <c r="D78" s="41">
        <v>201</v>
      </c>
      <c r="E78" s="44">
        <v>1</v>
      </c>
      <c r="F78" s="232">
        <v>250</v>
      </c>
      <c r="G78" s="47">
        <f>SUM(F78*35.4)</f>
        <v>8850</v>
      </c>
    </row>
    <row r="79" spans="1:7" ht="15" customHeight="1">
      <c r="A79" s="30">
        <v>68</v>
      </c>
      <c r="B79" s="39" t="s">
        <v>4</v>
      </c>
      <c r="C79" s="315" t="s">
        <v>170</v>
      </c>
      <c r="D79" s="41">
        <v>174</v>
      </c>
      <c r="E79" s="44">
        <v>1</v>
      </c>
      <c r="F79" s="232">
        <v>250</v>
      </c>
      <c r="G79" s="47">
        <f t="shared" ref="G79:G87" si="3">SUM(F79*35.4)</f>
        <v>8850</v>
      </c>
    </row>
    <row r="80" spans="1:7" ht="15" customHeight="1">
      <c r="A80" s="30">
        <v>69</v>
      </c>
      <c r="B80" s="39" t="s">
        <v>4</v>
      </c>
      <c r="C80" s="315" t="s">
        <v>171</v>
      </c>
      <c r="D80" s="41">
        <v>118</v>
      </c>
      <c r="E80" s="44">
        <v>1</v>
      </c>
      <c r="F80" s="232">
        <v>250</v>
      </c>
      <c r="G80" s="47">
        <f t="shared" si="3"/>
        <v>8850</v>
      </c>
    </row>
    <row r="81" spans="1:7" ht="15" customHeight="1">
      <c r="A81" s="30">
        <v>70</v>
      </c>
      <c r="B81" s="39" t="s">
        <v>4</v>
      </c>
      <c r="C81" s="315" t="s">
        <v>166</v>
      </c>
      <c r="D81" s="41">
        <v>185</v>
      </c>
      <c r="E81" s="44">
        <v>1</v>
      </c>
      <c r="F81" s="232">
        <v>250</v>
      </c>
      <c r="G81" s="47">
        <f t="shared" si="3"/>
        <v>8850</v>
      </c>
    </row>
    <row r="82" spans="1:7" ht="15" customHeight="1">
      <c r="A82" s="30">
        <v>71</v>
      </c>
      <c r="B82" s="39" t="s">
        <v>4</v>
      </c>
      <c r="C82" s="315" t="s">
        <v>172</v>
      </c>
      <c r="D82" s="41">
        <v>388</v>
      </c>
      <c r="E82" s="44">
        <v>1</v>
      </c>
      <c r="F82" s="232">
        <v>250</v>
      </c>
      <c r="G82" s="47">
        <f t="shared" si="3"/>
        <v>8850</v>
      </c>
    </row>
    <row r="83" spans="1:7" ht="15" customHeight="1">
      <c r="A83" s="30">
        <v>72</v>
      </c>
      <c r="B83" s="39" t="s">
        <v>4</v>
      </c>
      <c r="C83" s="315" t="s">
        <v>173</v>
      </c>
      <c r="D83" s="41">
        <v>28</v>
      </c>
      <c r="E83" s="44">
        <v>1</v>
      </c>
      <c r="F83" s="232">
        <v>650</v>
      </c>
      <c r="G83" s="47">
        <f t="shared" si="3"/>
        <v>23010</v>
      </c>
    </row>
    <row r="84" spans="1:7" ht="15" customHeight="1">
      <c r="A84" s="30">
        <v>73</v>
      </c>
      <c r="B84" s="39" t="s">
        <v>4</v>
      </c>
      <c r="C84" s="315" t="s">
        <v>174</v>
      </c>
      <c r="D84" s="41">
        <v>164</v>
      </c>
      <c r="E84" s="44">
        <v>1</v>
      </c>
      <c r="F84" s="232">
        <v>250</v>
      </c>
      <c r="G84" s="47">
        <f t="shared" si="3"/>
        <v>8850</v>
      </c>
    </row>
    <row r="85" spans="1:7" ht="15" customHeight="1">
      <c r="A85" s="30">
        <v>74</v>
      </c>
      <c r="B85" s="39" t="s">
        <v>4</v>
      </c>
      <c r="C85" s="315" t="s">
        <v>175</v>
      </c>
      <c r="D85" s="41">
        <v>185</v>
      </c>
      <c r="E85" s="44">
        <v>1</v>
      </c>
      <c r="F85" s="232">
        <v>250</v>
      </c>
      <c r="G85" s="47">
        <f t="shared" si="3"/>
        <v>8850</v>
      </c>
    </row>
    <row r="86" spans="1:7" ht="15" customHeight="1">
      <c r="A86" s="30">
        <v>75</v>
      </c>
      <c r="B86" s="39" t="s">
        <v>4</v>
      </c>
      <c r="C86" s="315" t="s">
        <v>244</v>
      </c>
      <c r="D86" s="41">
        <v>51</v>
      </c>
      <c r="E86" s="44">
        <v>1</v>
      </c>
      <c r="F86" s="232">
        <v>250</v>
      </c>
      <c r="G86" s="47">
        <f t="shared" si="3"/>
        <v>8850</v>
      </c>
    </row>
    <row r="87" spans="1:7" ht="15" customHeight="1">
      <c r="A87" s="30">
        <v>76</v>
      </c>
      <c r="B87" s="39" t="s">
        <v>4</v>
      </c>
      <c r="C87" s="315" t="s">
        <v>176</v>
      </c>
      <c r="D87" s="41">
        <v>161</v>
      </c>
      <c r="E87" s="44">
        <v>1</v>
      </c>
      <c r="F87" s="232">
        <v>250</v>
      </c>
      <c r="G87" s="47">
        <f t="shared" si="3"/>
        <v>8850</v>
      </c>
    </row>
    <row r="88" spans="1:7" ht="15" customHeight="1" thickBot="1">
      <c r="A88" s="30"/>
      <c r="B88" s="39"/>
      <c r="C88" s="40"/>
      <c r="D88" s="41"/>
      <c r="E88" s="44"/>
      <c r="F88" s="232"/>
      <c r="G88" s="47"/>
    </row>
    <row r="89" spans="1:7" ht="19.899999999999999" customHeight="1" thickBot="1">
      <c r="A89" s="107" t="s">
        <v>22</v>
      </c>
      <c r="B89" s="108"/>
      <c r="C89" s="106"/>
      <c r="D89" s="37">
        <f>SUM(D78:D87)</f>
        <v>1655</v>
      </c>
      <c r="E89" s="43">
        <f>SUM(E78:E88)</f>
        <v>10</v>
      </c>
      <c r="F89" s="239">
        <f>SUM(F78:F88)</f>
        <v>2900</v>
      </c>
      <c r="G89" s="97">
        <f>SUM(G78:G88)</f>
        <v>102660</v>
      </c>
    </row>
    <row r="90" spans="1:7" ht="15" customHeight="1">
      <c r="A90" s="39">
        <v>77</v>
      </c>
      <c r="B90" s="39" t="s">
        <v>5</v>
      </c>
      <c r="C90" s="184" t="s">
        <v>251</v>
      </c>
      <c r="D90" s="169">
        <v>592</v>
      </c>
      <c r="E90" s="44">
        <v>1</v>
      </c>
      <c r="F90" s="232">
        <v>500</v>
      </c>
      <c r="G90" s="48">
        <f>SUM(F90*45)</f>
        <v>22500</v>
      </c>
    </row>
    <row r="91" spans="1:7" ht="15" customHeight="1">
      <c r="A91" s="39">
        <v>78</v>
      </c>
      <c r="B91" s="39" t="s">
        <v>5</v>
      </c>
      <c r="C91" s="184" t="s">
        <v>252</v>
      </c>
      <c r="D91" s="169">
        <v>182</v>
      </c>
      <c r="E91" s="44">
        <v>1</v>
      </c>
      <c r="F91" s="232">
        <v>375</v>
      </c>
      <c r="G91" s="48">
        <f t="shared" ref="G91:G110" si="4">SUM(F91*45)</f>
        <v>16875</v>
      </c>
    </row>
    <row r="92" spans="1:7" ht="15" customHeight="1">
      <c r="A92" s="39">
        <v>79</v>
      </c>
      <c r="B92" s="39" t="s">
        <v>5</v>
      </c>
      <c r="C92" s="184" t="s">
        <v>253</v>
      </c>
      <c r="D92" s="169">
        <v>133</v>
      </c>
      <c r="E92" s="44">
        <v>1</v>
      </c>
      <c r="F92" s="232">
        <v>375</v>
      </c>
      <c r="G92" s="48">
        <f t="shared" si="4"/>
        <v>16875</v>
      </c>
    </row>
    <row r="93" spans="1:7" ht="15" customHeight="1">
      <c r="A93" s="39">
        <v>80</v>
      </c>
      <c r="B93" s="39" t="s">
        <v>5</v>
      </c>
      <c r="C93" s="184" t="s">
        <v>187</v>
      </c>
      <c r="D93" s="169">
        <v>323</v>
      </c>
      <c r="E93" s="44">
        <v>1</v>
      </c>
      <c r="F93" s="232">
        <v>500</v>
      </c>
      <c r="G93" s="48">
        <f t="shared" si="4"/>
        <v>22500</v>
      </c>
    </row>
    <row r="94" spans="1:7" ht="15" customHeight="1">
      <c r="A94" s="39">
        <v>81</v>
      </c>
      <c r="B94" s="39" t="s">
        <v>5</v>
      </c>
      <c r="C94" s="184" t="s">
        <v>254</v>
      </c>
      <c r="D94" s="169">
        <v>139</v>
      </c>
      <c r="E94" s="44">
        <v>1</v>
      </c>
      <c r="F94" s="232">
        <v>500</v>
      </c>
      <c r="G94" s="48">
        <f t="shared" si="4"/>
        <v>22500</v>
      </c>
    </row>
    <row r="95" spans="1:7" ht="15" customHeight="1">
      <c r="A95" s="39">
        <v>82</v>
      </c>
      <c r="B95" s="39" t="s">
        <v>5</v>
      </c>
      <c r="C95" s="184" t="s">
        <v>255</v>
      </c>
      <c r="D95" s="169">
        <v>246</v>
      </c>
      <c r="E95" s="44">
        <v>1</v>
      </c>
      <c r="F95" s="232">
        <v>500</v>
      </c>
      <c r="G95" s="48">
        <f t="shared" si="4"/>
        <v>22500</v>
      </c>
    </row>
    <row r="96" spans="1:7" ht="15" customHeight="1">
      <c r="A96" s="39">
        <v>83</v>
      </c>
      <c r="B96" s="39" t="s">
        <v>5</v>
      </c>
      <c r="C96" s="184" t="s">
        <v>256</v>
      </c>
      <c r="D96" s="169">
        <v>394</v>
      </c>
      <c r="E96" s="44">
        <v>1</v>
      </c>
      <c r="F96" s="232">
        <v>500</v>
      </c>
      <c r="G96" s="48">
        <f t="shared" si="4"/>
        <v>22500</v>
      </c>
    </row>
    <row r="97" spans="1:7" ht="15" customHeight="1">
      <c r="A97" s="39">
        <v>84</v>
      </c>
      <c r="B97" s="39" t="s">
        <v>5</v>
      </c>
      <c r="C97" s="184" t="s">
        <v>257</v>
      </c>
      <c r="D97" s="169">
        <v>133</v>
      </c>
      <c r="E97" s="44">
        <v>1</v>
      </c>
      <c r="F97" s="232">
        <v>500</v>
      </c>
      <c r="G97" s="48">
        <f t="shared" si="4"/>
        <v>22500</v>
      </c>
    </row>
    <row r="98" spans="1:7" ht="15" customHeight="1">
      <c r="A98" s="39">
        <v>85</v>
      </c>
      <c r="B98" s="39" t="s">
        <v>5</v>
      </c>
      <c r="C98" s="184" t="s">
        <v>258</v>
      </c>
      <c r="D98" s="169">
        <v>191</v>
      </c>
      <c r="E98" s="44">
        <v>1</v>
      </c>
      <c r="F98" s="232">
        <v>500</v>
      </c>
      <c r="G98" s="48">
        <f t="shared" si="4"/>
        <v>22500</v>
      </c>
    </row>
    <row r="99" spans="1:7" ht="15" customHeight="1">
      <c r="A99" s="39">
        <v>86</v>
      </c>
      <c r="B99" s="39" t="s">
        <v>5</v>
      </c>
      <c r="C99" s="184" t="s">
        <v>259</v>
      </c>
      <c r="D99" s="169">
        <v>74</v>
      </c>
      <c r="E99" s="44">
        <v>1</v>
      </c>
      <c r="F99" s="232">
        <v>500</v>
      </c>
      <c r="G99" s="48">
        <f t="shared" si="4"/>
        <v>22500</v>
      </c>
    </row>
    <row r="100" spans="1:7" ht="15" customHeight="1">
      <c r="A100" s="39">
        <v>87</v>
      </c>
      <c r="B100" s="39" t="s">
        <v>5</v>
      </c>
      <c r="C100" s="184" t="s">
        <v>183</v>
      </c>
      <c r="D100" s="169">
        <v>257</v>
      </c>
      <c r="E100" s="44">
        <v>1</v>
      </c>
      <c r="F100" s="232">
        <v>500</v>
      </c>
      <c r="G100" s="48">
        <f t="shared" si="4"/>
        <v>22500</v>
      </c>
    </row>
    <row r="101" spans="1:7" ht="15" customHeight="1">
      <c r="A101" s="39">
        <v>88</v>
      </c>
      <c r="B101" s="39" t="s">
        <v>5</v>
      </c>
      <c r="C101" s="184" t="s">
        <v>260</v>
      </c>
      <c r="D101" s="169">
        <v>369</v>
      </c>
      <c r="E101" s="44">
        <v>1</v>
      </c>
      <c r="F101" s="232">
        <v>500</v>
      </c>
      <c r="G101" s="48">
        <f t="shared" si="4"/>
        <v>22500</v>
      </c>
    </row>
    <row r="102" spans="1:7" ht="15" customHeight="1">
      <c r="A102" s="39">
        <v>89</v>
      </c>
      <c r="B102" s="39" t="s">
        <v>5</v>
      </c>
      <c r="C102" s="184" t="s">
        <v>261</v>
      </c>
      <c r="D102" s="169">
        <v>69</v>
      </c>
      <c r="E102" s="44">
        <v>1</v>
      </c>
      <c r="F102" s="232">
        <v>500</v>
      </c>
      <c r="G102" s="48">
        <f t="shared" si="4"/>
        <v>22500</v>
      </c>
    </row>
    <row r="103" spans="1:7" ht="15" customHeight="1">
      <c r="A103" s="39">
        <v>90</v>
      </c>
      <c r="B103" s="39" t="s">
        <v>5</v>
      </c>
      <c r="C103" s="184" t="s">
        <v>188</v>
      </c>
      <c r="D103" s="169">
        <v>1024</v>
      </c>
      <c r="E103" s="44">
        <v>1</v>
      </c>
      <c r="F103" s="232">
        <v>500</v>
      </c>
      <c r="G103" s="48">
        <f t="shared" si="4"/>
        <v>22500</v>
      </c>
    </row>
    <row r="104" spans="1:7" ht="15" customHeight="1">
      <c r="A104" s="39">
        <v>91</v>
      </c>
      <c r="B104" s="39" t="s">
        <v>5</v>
      </c>
      <c r="C104" s="184" t="s">
        <v>262</v>
      </c>
      <c r="D104" s="169">
        <v>745</v>
      </c>
      <c r="E104" s="44">
        <v>1</v>
      </c>
      <c r="F104" s="232">
        <v>500</v>
      </c>
      <c r="G104" s="48">
        <f t="shared" si="4"/>
        <v>22500</v>
      </c>
    </row>
    <row r="105" spans="1:7" ht="15" customHeight="1">
      <c r="A105" s="39">
        <v>92</v>
      </c>
      <c r="B105" s="39" t="s">
        <v>5</v>
      </c>
      <c r="C105" s="184" t="s">
        <v>263</v>
      </c>
      <c r="D105" s="169">
        <v>59</v>
      </c>
      <c r="E105" s="44">
        <v>1</v>
      </c>
      <c r="F105" s="232">
        <v>250</v>
      </c>
      <c r="G105" s="48">
        <f t="shared" si="4"/>
        <v>11250</v>
      </c>
    </row>
    <row r="106" spans="1:7" ht="15" customHeight="1">
      <c r="A106" s="39">
        <v>93</v>
      </c>
      <c r="B106" s="39" t="s">
        <v>5</v>
      </c>
      <c r="C106" s="184" t="s">
        <v>264</v>
      </c>
      <c r="D106" s="169">
        <v>351</v>
      </c>
      <c r="E106" s="44">
        <v>1</v>
      </c>
      <c r="F106" s="232">
        <v>500</v>
      </c>
      <c r="G106" s="48">
        <f t="shared" si="4"/>
        <v>22500</v>
      </c>
    </row>
    <row r="107" spans="1:7" ht="15" customHeight="1">
      <c r="A107" s="39">
        <v>94</v>
      </c>
      <c r="B107" s="39" t="s">
        <v>5</v>
      </c>
      <c r="C107" s="184" t="s">
        <v>265</v>
      </c>
      <c r="D107" s="169">
        <v>119</v>
      </c>
      <c r="E107" s="44">
        <v>1</v>
      </c>
      <c r="F107" s="232">
        <v>500</v>
      </c>
      <c r="G107" s="48">
        <f t="shared" si="4"/>
        <v>22500</v>
      </c>
    </row>
    <row r="108" spans="1:7" ht="15" customHeight="1">
      <c r="A108" s="39">
        <v>95</v>
      </c>
      <c r="B108" s="39" t="s">
        <v>5</v>
      </c>
      <c r="C108" s="184" t="s">
        <v>266</v>
      </c>
      <c r="D108" s="169">
        <v>114</v>
      </c>
      <c r="E108" s="44">
        <v>1</v>
      </c>
      <c r="F108" s="232">
        <v>500</v>
      </c>
      <c r="G108" s="48">
        <f t="shared" si="4"/>
        <v>22500</v>
      </c>
    </row>
    <row r="109" spans="1:7" ht="15" customHeight="1">
      <c r="A109" s="39">
        <v>96</v>
      </c>
      <c r="B109" s="39" t="s">
        <v>5</v>
      </c>
      <c r="C109" s="184" t="s">
        <v>267</v>
      </c>
      <c r="D109" s="169">
        <v>302</v>
      </c>
      <c r="E109" s="44">
        <v>1</v>
      </c>
      <c r="F109" s="232">
        <v>500</v>
      </c>
      <c r="G109" s="48">
        <f t="shared" si="4"/>
        <v>22500</v>
      </c>
    </row>
    <row r="110" spans="1:7" ht="15" customHeight="1">
      <c r="A110" s="39">
        <v>97</v>
      </c>
      <c r="B110" s="39" t="s">
        <v>5</v>
      </c>
      <c r="C110" s="184" t="s">
        <v>268</v>
      </c>
      <c r="D110" s="169">
        <v>263</v>
      </c>
      <c r="E110" s="44">
        <v>1</v>
      </c>
      <c r="F110" s="232">
        <v>500</v>
      </c>
      <c r="G110" s="48">
        <f t="shared" si="4"/>
        <v>22500</v>
      </c>
    </row>
    <row r="111" spans="1:7" ht="15" customHeight="1">
      <c r="A111" s="30"/>
      <c r="B111" s="39"/>
      <c r="C111" s="184"/>
      <c r="D111" s="169"/>
      <c r="E111" s="44"/>
      <c r="F111" s="232"/>
      <c r="G111" s="48"/>
    </row>
    <row r="112" spans="1:7" ht="19.899999999999999" customHeight="1">
      <c r="A112" s="418" t="s">
        <v>22</v>
      </c>
      <c r="B112" s="419"/>
      <c r="C112" s="420"/>
      <c r="D112" s="186">
        <f>SUM(D90:D111)</f>
        <v>6079</v>
      </c>
      <c r="E112" s="186">
        <f>SUM(E90:E111)</f>
        <v>21</v>
      </c>
      <c r="F112" s="241">
        <f>SUM(F90:F111)</f>
        <v>10000</v>
      </c>
      <c r="G112" s="187">
        <f>SUM(G90:G111)</f>
        <v>450000</v>
      </c>
    </row>
    <row r="113" spans="1:7" ht="15" customHeight="1">
      <c r="A113" s="30"/>
      <c r="B113" s="30" t="s">
        <v>6</v>
      </c>
      <c r="C113" s="189"/>
      <c r="D113" s="169"/>
      <c r="E113" s="45"/>
      <c r="F113" s="242"/>
      <c r="G113" s="47">
        <f>SUM(F113*35.4)</f>
        <v>0</v>
      </c>
    </row>
    <row r="114" spans="1:7" ht="15" customHeight="1">
      <c r="A114" s="30"/>
      <c r="B114" s="30"/>
      <c r="C114" s="192"/>
      <c r="D114" s="188"/>
      <c r="E114" s="45"/>
      <c r="F114" s="240"/>
      <c r="G114" s="47"/>
    </row>
    <row r="115" spans="1:7" ht="19.899999999999999" customHeight="1" thickBot="1">
      <c r="A115" s="409" t="s">
        <v>22</v>
      </c>
      <c r="B115" s="410"/>
      <c r="C115" s="411"/>
      <c r="D115" s="190">
        <f>SUM(D113:D113)</f>
        <v>0</v>
      </c>
      <c r="E115" s="190">
        <f>SUM(E113:E114)</f>
        <v>0</v>
      </c>
      <c r="F115" s="238">
        <f>SUM(F113:F114)</f>
        <v>0</v>
      </c>
      <c r="G115" s="191">
        <f>SUM(G113:G114)</f>
        <v>0</v>
      </c>
    </row>
    <row r="116" spans="1:7" ht="15" customHeight="1">
      <c r="A116" s="30">
        <v>98</v>
      </c>
      <c r="B116" s="39" t="s">
        <v>7</v>
      </c>
      <c r="C116" s="177" t="s">
        <v>144</v>
      </c>
      <c r="D116" s="170">
        <v>156</v>
      </c>
      <c r="E116" s="44">
        <v>1</v>
      </c>
      <c r="F116" s="237">
        <v>1000</v>
      </c>
      <c r="G116" s="47">
        <f>SUM(F116*35.4)</f>
        <v>35400</v>
      </c>
    </row>
    <row r="117" spans="1:7" ht="15" customHeight="1">
      <c r="A117" s="30">
        <v>99</v>
      </c>
      <c r="B117" s="39" t="s">
        <v>7</v>
      </c>
      <c r="C117" s="177" t="s">
        <v>145</v>
      </c>
      <c r="D117" s="169">
        <v>215</v>
      </c>
      <c r="E117" s="44">
        <v>1</v>
      </c>
      <c r="F117" s="237">
        <v>500</v>
      </c>
      <c r="G117" s="47">
        <f t="shared" ref="G117:G134" si="5">SUM(F117*35.4)</f>
        <v>17700</v>
      </c>
    </row>
    <row r="118" spans="1:7" ht="15" customHeight="1">
      <c r="A118" s="30">
        <v>100</v>
      </c>
      <c r="B118" s="39" t="s">
        <v>7</v>
      </c>
      <c r="C118" s="177" t="s">
        <v>146</v>
      </c>
      <c r="D118" s="169">
        <v>192</v>
      </c>
      <c r="E118" s="44">
        <v>1</v>
      </c>
      <c r="F118" s="237">
        <v>1500</v>
      </c>
      <c r="G118" s="47">
        <f t="shared" si="5"/>
        <v>53100</v>
      </c>
    </row>
    <row r="119" spans="1:7" ht="15" customHeight="1">
      <c r="A119" s="30">
        <v>101</v>
      </c>
      <c r="B119" s="39" t="s">
        <v>7</v>
      </c>
      <c r="C119" s="177" t="s">
        <v>147</v>
      </c>
      <c r="D119" s="169">
        <v>476</v>
      </c>
      <c r="E119" s="44">
        <v>1</v>
      </c>
      <c r="F119" s="237">
        <v>1000</v>
      </c>
      <c r="G119" s="47">
        <f t="shared" si="5"/>
        <v>35400</v>
      </c>
    </row>
    <row r="120" spans="1:7" ht="15" customHeight="1">
      <c r="A120" s="30">
        <v>102</v>
      </c>
      <c r="B120" s="39" t="s">
        <v>7</v>
      </c>
      <c r="C120" s="177" t="s">
        <v>148</v>
      </c>
      <c r="D120" s="169">
        <v>164</v>
      </c>
      <c r="E120" s="44">
        <v>1</v>
      </c>
      <c r="F120" s="237">
        <v>500</v>
      </c>
      <c r="G120" s="47">
        <f t="shared" si="5"/>
        <v>17700</v>
      </c>
    </row>
    <row r="121" spans="1:7" ht="15" customHeight="1">
      <c r="A121" s="30">
        <v>103</v>
      </c>
      <c r="B121" s="39" t="s">
        <v>7</v>
      </c>
      <c r="C121" s="177" t="s">
        <v>149</v>
      </c>
      <c r="D121" s="169">
        <v>229</v>
      </c>
      <c r="E121" s="44">
        <v>1</v>
      </c>
      <c r="F121" s="237">
        <v>500</v>
      </c>
      <c r="G121" s="47">
        <f t="shared" si="5"/>
        <v>17700</v>
      </c>
    </row>
    <row r="122" spans="1:7" ht="15" customHeight="1">
      <c r="A122" s="30">
        <v>104</v>
      </c>
      <c r="B122" s="39" t="s">
        <v>7</v>
      </c>
      <c r="C122" s="177" t="s">
        <v>150</v>
      </c>
      <c r="D122" s="169">
        <v>341</v>
      </c>
      <c r="E122" s="44">
        <v>1</v>
      </c>
      <c r="F122" s="237">
        <v>750</v>
      </c>
      <c r="G122" s="47">
        <f t="shared" si="5"/>
        <v>26550</v>
      </c>
    </row>
    <row r="123" spans="1:7" ht="15" customHeight="1">
      <c r="A123" s="30">
        <v>105</v>
      </c>
      <c r="B123" s="39" t="s">
        <v>7</v>
      </c>
      <c r="C123" s="177" t="s">
        <v>151</v>
      </c>
      <c r="D123" s="169">
        <v>537</v>
      </c>
      <c r="E123" s="44">
        <v>1</v>
      </c>
      <c r="F123" s="237">
        <v>750</v>
      </c>
      <c r="G123" s="47">
        <f t="shared" si="5"/>
        <v>26550</v>
      </c>
    </row>
    <row r="124" spans="1:7" ht="15" customHeight="1">
      <c r="A124" s="30">
        <v>106</v>
      </c>
      <c r="B124" s="39" t="s">
        <v>7</v>
      </c>
      <c r="C124" s="177" t="s">
        <v>152</v>
      </c>
      <c r="D124" s="169">
        <v>129</v>
      </c>
      <c r="E124" s="44">
        <v>1</v>
      </c>
      <c r="F124" s="237">
        <v>750</v>
      </c>
      <c r="G124" s="47">
        <f t="shared" si="5"/>
        <v>26550</v>
      </c>
    </row>
    <row r="125" spans="1:7" ht="15" customHeight="1">
      <c r="A125" s="30">
        <v>107</v>
      </c>
      <c r="B125" s="39" t="s">
        <v>7</v>
      </c>
      <c r="C125" s="177" t="s">
        <v>153</v>
      </c>
      <c r="D125" s="169">
        <v>137</v>
      </c>
      <c r="E125" s="44">
        <v>1</v>
      </c>
      <c r="F125" s="237">
        <v>750</v>
      </c>
      <c r="G125" s="47">
        <f t="shared" si="5"/>
        <v>26550</v>
      </c>
    </row>
    <row r="126" spans="1:7" ht="15" customHeight="1">
      <c r="A126" s="30">
        <v>108</v>
      </c>
      <c r="B126" s="39" t="s">
        <v>7</v>
      </c>
      <c r="C126" s="177" t="s">
        <v>154</v>
      </c>
      <c r="D126" s="169">
        <v>121</v>
      </c>
      <c r="E126" s="44">
        <v>1</v>
      </c>
      <c r="F126" s="237">
        <v>750</v>
      </c>
      <c r="G126" s="47">
        <f t="shared" si="5"/>
        <v>26550</v>
      </c>
    </row>
    <row r="127" spans="1:7" ht="15" customHeight="1">
      <c r="A127" s="30">
        <v>109</v>
      </c>
      <c r="B127" s="39" t="s">
        <v>7</v>
      </c>
      <c r="C127" s="177" t="s">
        <v>155</v>
      </c>
      <c r="D127" s="169">
        <v>167</v>
      </c>
      <c r="E127" s="44">
        <v>1</v>
      </c>
      <c r="F127" s="237">
        <v>500</v>
      </c>
      <c r="G127" s="47">
        <f t="shared" si="5"/>
        <v>17700</v>
      </c>
    </row>
    <row r="128" spans="1:7" ht="15" customHeight="1">
      <c r="A128" s="30">
        <v>110</v>
      </c>
      <c r="B128" s="39" t="s">
        <v>7</v>
      </c>
      <c r="C128" s="177" t="s">
        <v>156</v>
      </c>
      <c r="D128" s="169">
        <v>252</v>
      </c>
      <c r="E128" s="44">
        <v>1</v>
      </c>
      <c r="F128" s="237">
        <v>500</v>
      </c>
      <c r="G128" s="47">
        <f t="shared" si="5"/>
        <v>17700</v>
      </c>
    </row>
    <row r="129" spans="1:7" ht="15" customHeight="1">
      <c r="A129" s="30">
        <v>111</v>
      </c>
      <c r="B129" s="39" t="s">
        <v>7</v>
      </c>
      <c r="C129" s="177" t="s">
        <v>157</v>
      </c>
      <c r="D129" s="169">
        <v>119</v>
      </c>
      <c r="E129" s="44">
        <v>1</v>
      </c>
      <c r="F129" s="237">
        <v>500</v>
      </c>
      <c r="G129" s="47">
        <f t="shared" si="5"/>
        <v>17700</v>
      </c>
    </row>
    <row r="130" spans="1:7" ht="15" customHeight="1">
      <c r="A130" s="30">
        <v>112</v>
      </c>
      <c r="B130" s="39" t="s">
        <v>7</v>
      </c>
      <c r="C130" s="177" t="s">
        <v>158</v>
      </c>
      <c r="D130" s="169">
        <v>239</v>
      </c>
      <c r="E130" s="44">
        <v>1</v>
      </c>
      <c r="F130" s="237">
        <v>500</v>
      </c>
      <c r="G130" s="47">
        <f t="shared" si="5"/>
        <v>17700</v>
      </c>
    </row>
    <row r="131" spans="1:7" ht="15" customHeight="1">
      <c r="A131" s="30">
        <v>113</v>
      </c>
      <c r="B131" s="39" t="s">
        <v>7</v>
      </c>
      <c r="C131" s="177" t="s">
        <v>159</v>
      </c>
      <c r="D131" s="169">
        <v>308</v>
      </c>
      <c r="E131" s="44">
        <v>1</v>
      </c>
      <c r="F131" s="237">
        <v>500</v>
      </c>
      <c r="G131" s="47">
        <f t="shared" si="5"/>
        <v>17700</v>
      </c>
    </row>
    <row r="132" spans="1:7" ht="15" customHeight="1">
      <c r="A132" s="30">
        <v>114</v>
      </c>
      <c r="B132" s="39" t="s">
        <v>7</v>
      </c>
      <c r="C132" s="177" t="s">
        <v>160</v>
      </c>
      <c r="D132" s="169">
        <v>259</v>
      </c>
      <c r="E132" s="44">
        <v>1</v>
      </c>
      <c r="F132" s="237">
        <v>500</v>
      </c>
      <c r="G132" s="47">
        <f t="shared" si="5"/>
        <v>17700</v>
      </c>
    </row>
    <row r="133" spans="1:7" ht="15" customHeight="1">
      <c r="A133" s="30">
        <v>115</v>
      </c>
      <c r="B133" s="39" t="s">
        <v>7</v>
      </c>
      <c r="C133" s="177" t="s">
        <v>161</v>
      </c>
      <c r="D133" s="169">
        <v>214</v>
      </c>
      <c r="E133" s="44">
        <v>1</v>
      </c>
      <c r="F133" s="237">
        <v>500</v>
      </c>
      <c r="G133" s="47">
        <f t="shared" si="5"/>
        <v>17700</v>
      </c>
    </row>
    <row r="134" spans="1:7" ht="15" customHeight="1">
      <c r="A134" s="30">
        <v>116</v>
      </c>
      <c r="B134" s="39" t="s">
        <v>7</v>
      </c>
      <c r="C134" s="177" t="s">
        <v>162</v>
      </c>
      <c r="D134" s="169">
        <v>122</v>
      </c>
      <c r="E134" s="44">
        <v>1</v>
      </c>
      <c r="F134" s="237">
        <v>750</v>
      </c>
      <c r="G134" s="47">
        <f t="shared" si="5"/>
        <v>26550</v>
      </c>
    </row>
    <row r="135" spans="1:7" ht="15" customHeight="1" thickBot="1">
      <c r="A135" s="30"/>
      <c r="B135" s="39"/>
      <c r="C135" s="177"/>
      <c r="D135" s="169"/>
      <c r="E135" s="44"/>
      <c r="F135" s="237"/>
      <c r="G135" s="47"/>
    </row>
    <row r="136" spans="1:7" ht="19.899999999999999" customHeight="1" thickBot="1">
      <c r="A136" s="406" t="s">
        <v>22</v>
      </c>
      <c r="B136" s="407"/>
      <c r="C136" s="408"/>
      <c r="D136" s="43">
        <f>SUM(D116:D135)</f>
        <v>4377</v>
      </c>
      <c r="E136" s="43">
        <f>SUM(E116:E135)</f>
        <v>19</v>
      </c>
      <c r="F136" s="239">
        <f>SUM(F116:F135)</f>
        <v>13000</v>
      </c>
      <c r="G136" s="97">
        <f>SUM(G116:G135)</f>
        <v>460200</v>
      </c>
    </row>
    <row r="137" spans="1:7" ht="30" customHeight="1" thickBot="1">
      <c r="A137" s="412" t="s">
        <v>27</v>
      </c>
      <c r="B137" s="413"/>
      <c r="C137" s="414"/>
      <c r="D137" s="46">
        <f>SUM(D136,D115,D112,D89,D77,D74,D61)</f>
        <v>30480</v>
      </c>
      <c r="E137" s="46">
        <f>SUM(E136,E115,E112,E89,E77,E74,E61)</f>
        <v>116</v>
      </c>
      <c r="F137" s="243">
        <f>SUM(F136,F115,F112,F89,F77,F74,F61)</f>
        <v>59400</v>
      </c>
      <c r="G137" s="98">
        <f>SUM(G136,G115,G112,G89,G77,G74,G61)</f>
        <v>2198760</v>
      </c>
    </row>
  </sheetData>
  <mergeCells count="8">
    <mergeCell ref="A1:G2"/>
    <mergeCell ref="A61:C61"/>
    <mergeCell ref="A115:C115"/>
    <mergeCell ref="A136:C136"/>
    <mergeCell ref="A137:C137"/>
    <mergeCell ref="A77:C77"/>
    <mergeCell ref="A112:C112"/>
    <mergeCell ref="A74:C74"/>
  </mergeCells>
  <printOptions horizontalCentered="1"/>
  <pageMargins left="0" right="0" top="0.74803149606299213" bottom="0.74803149606299213" header="0.31496062992125984" footer="0.31496062992125984"/>
  <pageSetup paperSize="9" scale="95" fitToHeight="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9"/>
  <sheetViews>
    <sheetView workbookViewId="0">
      <pane ySplit="3" topLeftCell="A19" activePane="bottomLeft" state="frozen"/>
      <selection pane="bottomLeft" activeCell="B18" sqref="B18:B19"/>
    </sheetView>
  </sheetViews>
  <sheetFormatPr defaultRowHeight="12.75"/>
  <cols>
    <col min="1" max="1" width="5.5703125" style="22" customWidth="1"/>
    <col min="2" max="2" width="11.7109375" style="32" customWidth="1"/>
    <col min="3" max="3" width="35" style="22" customWidth="1"/>
    <col min="4" max="4" width="9.140625" style="32"/>
    <col min="5" max="5" width="7.7109375" style="32" customWidth="1"/>
    <col min="6" max="6" width="13.85546875" style="256" customWidth="1"/>
    <col min="7" max="7" width="46.5703125" style="22" customWidth="1"/>
    <col min="8" max="8" width="10.140625" style="23" bestFit="1" customWidth="1"/>
    <col min="9" max="16384" width="9.140625" style="22"/>
  </cols>
  <sheetData>
    <row r="1" spans="1:8" ht="24" customHeight="1">
      <c r="A1" s="424" t="s">
        <v>232</v>
      </c>
      <c r="B1" s="424"/>
      <c r="C1" s="424"/>
      <c r="D1" s="424"/>
      <c r="E1" s="424"/>
      <c r="F1" s="424"/>
      <c r="G1" s="424"/>
    </row>
    <row r="2" spans="1:8" ht="24.75" customHeight="1"/>
    <row r="3" spans="1:8" ht="24.75" customHeight="1">
      <c r="A3" s="24" t="s">
        <v>13</v>
      </c>
      <c r="B3" s="24" t="s">
        <v>14</v>
      </c>
      <c r="C3" s="25" t="s">
        <v>15</v>
      </c>
      <c r="D3" s="24" t="s">
        <v>16</v>
      </c>
      <c r="E3" s="24" t="s">
        <v>17</v>
      </c>
      <c r="F3" s="33" t="s">
        <v>18</v>
      </c>
      <c r="G3" s="26" t="s">
        <v>19</v>
      </c>
    </row>
    <row r="4" spans="1:8" ht="27.75" customHeight="1">
      <c r="A4" s="24">
        <v>1</v>
      </c>
      <c r="B4" s="195" t="s">
        <v>45</v>
      </c>
      <c r="C4" s="173" t="s">
        <v>192</v>
      </c>
      <c r="D4" s="24">
        <v>313</v>
      </c>
      <c r="E4" s="24">
        <v>1</v>
      </c>
      <c r="F4" s="228">
        <v>380000</v>
      </c>
      <c r="G4" s="173" t="s">
        <v>193</v>
      </c>
    </row>
    <row r="5" spans="1:8" ht="27.75" customHeight="1">
      <c r="A5" s="24">
        <v>2</v>
      </c>
      <c r="B5" s="195" t="s">
        <v>45</v>
      </c>
      <c r="C5" s="173" t="s">
        <v>115</v>
      </c>
      <c r="D5" s="24">
        <v>483</v>
      </c>
      <c r="E5" s="24">
        <v>1</v>
      </c>
      <c r="F5" s="228">
        <v>420000</v>
      </c>
      <c r="G5" s="173" t="s">
        <v>193</v>
      </c>
    </row>
    <row r="6" spans="1:8" ht="27.75" customHeight="1">
      <c r="A6" s="24"/>
      <c r="B6" s="195"/>
      <c r="C6" s="173"/>
      <c r="D6" s="24"/>
      <c r="E6" s="24"/>
      <c r="F6" s="228"/>
      <c r="G6" s="173"/>
    </row>
    <row r="7" spans="1:8" ht="40.5" customHeight="1">
      <c r="A7" s="24"/>
      <c r="B7" s="195"/>
      <c r="C7" s="103"/>
      <c r="D7" s="24"/>
      <c r="E7" s="24"/>
      <c r="F7" s="228"/>
      <c r="G7" s="2"/>
    </row>
    <row r="8" spans="1:8" ht="24.75" customHeight="1">
      <c r="A8" s="394" t="s">
        <v>22</v>
      </c>
      <c r="B8" s="395"/>
      <c r="C8" s="396"/>
      <c r="D8" s="34"/>
      <c r="E8" s="34">
        <f>SUM(E4:E7)</f>
        <v>2</v>
      </c>
      <c r="F8" s="257">
        <f>SUM(F4:F7)</f>
        <v>800000</v>
      </c>
      <c r="G8" s="27"/>
      <c r="H8" s="28"/>
    </row>
    <row r="9" spans="1:8" ht="24.75" customHeight="1">
      <c r="A9" s="24">
        <v>1</v>
      </c>
      <c r="B9" s="196" t="s">
        <v>21</v>
      </c>
      <c r="C9" s="54" t="s">
        <v>126</v>
      </c>
      <c r="D9" s="29">
        <v>569</v>
      </c>
      <c r="E9" s="29">
        <v>1</v>
      </c>
      <c r="F9" s="258">
        <v>1188817.5</v>
      </c>
      <c r="G9" s="173" t="s">
        <v>127</v>
      </c>
    </row>
    <row r="10" spans="1:8" ht="24.75" customHeight="1">
      <c r="A10" s="66"/>
      <c r="B10" s="67"/>
      <c r="C10" s="68"/>
      <c r="D10" s="29"/>
      <c r="E10" s="29"/>
      <c r="F10" s="258"/>
      <c r="G10" s="80"/>
    </row>
    <row r="11" spans="1:8" ht="24.75" customHeight="1">
      <c r="A11" s="394" t="s">
        <v>22</v>
      </c>
      <c r="B11" s="395"/>
      <c r="C11" s="396"/>
      <c r="D11" s="34">
        <f>SUM(D9:D9)</f>
        <v>569</v>
      </c>
      <c r="E11" s="34">
        <f>SUM(E9:E10)</f>
        <v>1</v>
      </c>
      <c r="F11" s="257">
        <f>SUM(F9:F10)</f>
        <v>1188817.5</v>
      </c>
      <c r="G11" s="27"/>
    </row>
    <row r="12" spans="1:8" ht="24.75" customHeight="1">
      <c r="A12" s="24">
        <v>1</v>
      </c>
      <c r="B12" s="196" t="s">
        <v>23</v>
      </c>
      <c r="C12" s="70" t="s">
        <v>206</v>
      </c>
      <c r="D12" s="29">
        <v>191</v>
      </c>
      <c r="E12" s="29">
        <v>1</v>
      </c>
      <c r="F12" s="228">
        <v>470000</v>
      </c>
      <c r="G12" s="173" t="s">
        <v>205</v>
      </c>
    </row>
    <row r="13" spans="1:8" ht="24.75" customHeight="1">
      <c r="A13" s="66"/>
      <c r="B13" s="67"/>
      <c r="C13" s="68"/>
      <c r="D13" s="29"/>
      <c r="E13" s="29"/>
      <c r="F13" s="228"/>
      <c r="G13" s="79"/>
    </row>
    <row r="14" spans="1:8" ht="24.75" customHeight="1">
      <c r="A14" s="394" t="s">
        <v>22</v>
      </c>
      <c r="B14" s="395"/>
      <c r="C14" s="396"/>
      <c r="D14" s="34">
        <f>SUM(D12:D12)</f>
        <v>191</v>
      </c>
      <c r="E14" s="34">
        <f>SUM(E12:E13)</f>
        <v>1</v>
      </c>
      <c r="F14" s="257">
        <f>SUM(F12:F13)</f>
        <v>470000</v>
      </c>
      <c r="G14" s="27"/>
    </row>
    <row r="15" spans="1:8" ht="24.75" customHeight="1">
      <c r="A15" s="24"/>
      <c r="B15" s="196" t="s">
        <v>55</v>
      </c>
      <c r="C15" s="54"/>
      <c r="D15" s="29"/>
      <c r="E15" s="29"/>
      <c r="F15" s="228"/>
      <c r="G15" s="2"/>
    </row>
    <row r="16" spans="1:8" ht="24.75" customHeight="1">
      <c r="A16" s="66"/>
      <c r="B16" s="67"/>
      <c r="C16" s="68"/>
      <c r="D16" s="29"/>
      <c r="E16" s="29"/>
      <c r="F16" s="228"/>
      <c r="G16" s="2"/>
    </row>
    <row r="17" spans="1:7" ht="24.75" customHeight="1">
      <c r="A17" s="394" t="s">
        <v>22</v>
      </c>
      <c r="B17" s="395"/>
      <c r="C17" s="396"/>
      <c r="D17" s="34">
        <f>SUM(D15:D15)</f>
        <v>0</v>
      </c>
      <c r="E17" s="34">
        <f>SUM(E15:E16)</f>
        <v>0</v>
      </c>
      <c r="F17" s="257">
        <f>SUM(F15:F16)</f>
        <v>0</v>
      </c>
      <c r="G17" s="27"/>
    </row>
    <row r="18" spans="1:7" ht="39" customHeight="1">
      <c r="A18" s="24">
        <v>1</v>
      </c>
      <c r="B18" s="251" t="s">
        <v>24</v>
      </c>
      <c r="C18" s="173" t="s">
        <v>188</v>
      </c>
      <c r="D18" s="29">
        <v>1024</v>
      </c>
      <c r="E18" s="29">
        <v>1</v>
      </c>
      <c r="F18" s="259">
        <v>460420.8</v>
      </c>
      <c r="G18" s="173" t="s">
        <v>241</v>
      </c>
    </row>
    <row r="19" spans="1:7" ht="19.899999999999999" customHeight="1">
      <c r="A19" s="24">
        <v>2</v>
      </c>
      <c r="B19" s="251" t="s">
        <v>24</v>
      </c>
      <c r="C19" s="173" t="s">
        <v>177</v>
      </c>
      <c r="D19" s="29">
        <v>330</v>
      </c>
      <c r="E19" s="29">
        <v>1</v>
      </c>
      <c r="F19" s="259">
        <v>700000</v>
      </c>
      <c r="G19" s="173" t="s">
        <v>190</v>
      </c>
    </row>
    <row r="20" spans="1:7" ht="19.899999999999999" customHeight="1">
      <c r="A20" s="66"/>
      <c r="B20" s="255"/>
      <c r="C20" s="110"/>
      <c r="D20" s="29"/>
      <c r="E20" s="29"/>
      <c r="F20" s="259"/>
      <c r="G20" s="111"/>
    </row>
    <row r="21" spans="1:7" ht="19.899999999999999" customHeight="1">
      <c r="A21" s="66"/>
      <c r="B21" s="165"/>
      <c r="C21" s="110"/>
      <c r="D21" s="29"/>
      <c r="E21" s="29"/>
      <c r="F21" s="259"/>
      <c r="G21" s="111"/>
    </row>
    <row r="22" spans="1:7" ht="24.75" customHeight="1">
      <c r="A22" s="394" t="s">
        <v>22</v>
      </c>
      <c r="B22" s="395"/>
      <c r="C22" s="396"/>
      <c r="D22" s="34"/>
      <c r="E22" s="112">
        <f>SUM(E18:E19)</f>
        <v>2</v>
      </c>
      <c r="F22" s="257">
        <f>SUM(F18:F20)</f>
        <v>1160420.8</v>
      </c>
      <c r="G22" s="27"/>
    </row>
    <row r="23" spans="1:7" ht="24.75" customHeight="1">
      <c r="A23" s="30"/>
      <c r="B23" s="197" t="s">
        <v>25</v>
      </c>
      <c r="C23" s="4"/>
      <c r="D23" s="35"/>
      <c r="E23" s="35"/>
      <c r="F23" s="260"/>
      <c r="G23" s="81"/>
    </row>
    <row r="24" spans="1:7" ht="24.75" customHeight="1">
      <c r="A24" s="30"/>
      <c r="B24" s="3"/>
      <c r="C24" s="4"/>
      <c r="D24" s="35"/>
      <c r="E24" s="35"/>
      <c r="F24" s="260"/>
      <c r="G24" s="81"/>
    </row>
    <row r="25" spans="1:7" ht="24.75" customHeight="1">
      <c r="A25" s="394" t="s">
        <v>22</v>
      </c>
      <c r="B25" s="395"/>
      <c r="C25" s="396"/>
      <c r="D25" s="34">
        <f>SUM(D23:D23)</f>
        <v>0</v>
      </c>
      <c r="E25" s="34">
        <f>SUM(E23:E24)</f>
        <v>0</v>
      </c>
      <c r="F25" s="261">
        <f>SUM(F23:F24)</f>
        <v>0</v>
      </c>
      <c r="G25" s="27"/>
    </row>
    <row r="26" spans="1:7" ht="30.75" customHeight="1">
      <c r="A26" s="24">
        <v>1</v>
      </c>
      <c r="B26" s="196" t="s">
        <v>26</v>
      </c>
      <c r="C26" s="103" t="s">
        <v>117</v>
      </c>
      <c r="D26" s="29">
        <v>829</v>
      </c>
      <c r="E26" s="29">
        <v>1</v>
      </c>
      <c r="F26" s="258">
        <v>1475000</v>
      </c>
      <c r="G26" s="162" t="s">
        <v>118</v>
      </c>
    </row>
    <row r="27" spans="1:7" ht="24.75" customHeight="1">
      <c r="A27" s="66"/>
      <c r="B27" s="67"/>
      <c r="C27" s="69"/>
      <c r="D27" s="29"/>
      <c r="E27" s="29"/>
      <c r="F27" s="258"/>
      <c r="G27" s="2"/>
    </row>
    <row r="28" spans="1:7" ht="24.75" customHeight="1">
      <c r="A28" s="394" t="s">
        <v>22</v>
      </c>
      <c r="B28" s="395"/>
      <c r="C28" s="396"/>
      <c r="D28" s="34"/>
      <c r="E28" s="34">
        <f>SUM(E26:E27)</f>
        <v>1</v>
      </c>
      <c r="F28" s="257">
        <f>SUM(F26:F27)</f>
        <v>1475000</v>
      </c>
      <c r="G28" s="27"/>
    </row>
    <row r="29" spans="1:7" ht="24.75" customHeight="1">
      <c r="A29" s="397" t="s">
        <v>27</v>
      </c>
      <c r="B29" s="398"/>
      <c r="C29" s="399"/>
      <c r="D29" s="36"/>
      <c r="E29" s="113">
        <f>SUM(E28+E25+E22+E17+E14+E11+E8)</f>
        <v>7</v>
      </c>
      <c r="F29" s="262">
        <f>SUM(F28+F25+F22+F17+F14+F11+F8)</f>
        <v>5094238.3</v>
      </c>
      <c r="G29" s="31"/>
    </row>
  </sheetData>
  <mergeCells count="9">
    <mergeCell ref="A25:C25"/>
    <mergeCell ref="A28:C28"/>
    <mergeCell ref="A29:C29"/>
    <mergeCell ref="A1:G1"/>
    <mergeCell ref="A8:C8"/>
    <mergeCell ref="A11:C11"/>
    <mergeCell ref="A14:C14"/>
    <mergeCell ref="A17:C17"/>
    <mergeCell ref="A22:C22"/>
  </mergeCells>
  <printOptions horizontalCentered="1"/>
  <pageMargins left="0.39370078740157483" right="0.19685039370078741" top="0.59055118110236227" bottom="0" header="0.31496062992125984" footer="0.31496062992125984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16" workbookViewId="0">
      <selection activeCell="E8" sqref="E8"/>
    </sheetView>
  </sheetViews>
  <sheetFormatPr defaultRowHeight="12.75"/>
  <cols>
    <col min="3" max="3" width="18.5703125" customWidth="1"/>
    <col min="4" max="4" width="30.7109375" customWidth="1"/>
    <col min="5" max="5" width="66.140625" customWidth="1"/>
    <col min="6" max="6" width="16.42578125" style="201" customWidth="1"/>
    <col min="7" max="7" width="39.5703125" customWidth="1"/>
    <col min="10" max="10" width="16.5703125" customWidth="1"/>
    <col min="11" max="11" width="31.5703125" customWidth="1"/>
  </cols>
  <sheetData>
    <row r="1" spans="3:6">
      <c r="D1" s="326" t="s">
        <v>317</v>
      </c>
    </row>
    <row r="3" spans="3:6">
      <c r="C3" t="s">
        <v>1</v>
      </c>
      <c r="D3" s="299" t="s">
        <v>235</v>
      </c>
      <c r="E3" s="299" t="s">
        <v>198</v>
      </c>
      <c r="F3" s="300">
        <v>150000</v>
      </c>
    </row>
    <row r="4" spans="3:6">
      <c r="D4" s="299" t="s">
        <v>120</v>
      </c>
      <c r="E4" s="299" t="s">
        <v>198</v>
      </c>
      <c r="F4" s="300">
        <v>70000</v>
      </c>
    </row>
    <row r="5" spans="3:6">
      <c r="D5" s="299" t="s">
        <v>120</v>
      </c>
      <c r="E5" s="299" t="s">
        <v>242</v>
      </c>
      <c r="F5" s="300">
        <v>130000</v>
      </c>
    </row>
    <row r="6" spans="3:6">
      <c r="D6" s="9" t="s">
        <v>227</v>
      </c>
      <c r="E6" t="s">
        <v>196</v>
      </c>
      <c r="F6" s="201">
        <v>350000</v>
      </c>
    </row>
    <row r="7" spans="3:6">
      <c r="D7" t="s">
        <v>197</v>
      </c>
      <c r="E7" t="s">
        <v>198</v>
      </c>
      <c r="F7" s="201">
        <v>680000</v>
      </c>
    </row>
    <row r="8" spans="3:6">
      <c r="D8" s="9" t="s">
        <v>199</v>
      </c>
      <c r="E8" s="9" t="s">
        <v>198</v>
      </c>
      <c r="F8" s="201">
        <v>300000</v>
      </c>
    </row>
    <row r="9" spans="3:6">
      <c r="D9" s="9" t="s">
        <v>230</v>
      </c>
      <c r="E9" s="9" t="s">
        <v>198</v>
      </c>
      <c r="F9" s="201">
        <v>250000</v>
      </c>
    </row>
    <row r="10" spans="3:6">
      <c r="D10" s="9"/>
      <c r="E10" s="9"/>
    </row>
    <row r="11" spans="3:6">
      <c r="D11" s="9"/>
      <c r="E11" s="9"/>
    </row>
    <row r="12" spans="3:6">
      <c r="D12" s="9"/>
      <c r="E12" s="9"/>
    </row>
    <row r="13" spans="3:6">
      <c r="D13" s="9"/>
      <c r="E13" s="9"/>
    </row>
    <row r="14" spans="3:6">
      <c r="E14" s="230" t="s">
        <v>8</v>
      </c>
      <c r="F14" s="201">
        <f>SUM(F6:F13)</f>
        <v>1580000</v>
      </c>
    </row>
    <row r="15" spans="3:6">
      <c r="E15" s="230"/>
    </row>
    <row r="16" spans="3:6">
      <c r="C16" t="s">
        <v>4</v>
      </c>
      <c r="D16" s="9" t="s">
        <v>175</v>
      </c>
      <c r="E16" t="s">
        <v>165</v>
      </c>
      <c r="F16" s="201">
        <v>150000</v>
      </c>
    </row>
    <row r="17" spans="1:8">
      <c r="D17" t="s">
        <v>166</v>
      </c>
      <c r="E17" t="s">
        <v>167</v>
      </c>
      <c r="F17" s="201">
        <v>250000</v>
      </c>
    </row>
    <row r="19" spans="1:8">
      <c r="E19" s="230" t="s">
        <v>8</v>
      </c>
      <c r="F19" s="201">
        <f>SUM(F16:F18)</f>
        <v>400000</v>
      </c>
    </row>
    <row r="21" spans="1:8">
      <c r="C21" t="s">
        <v>5</v>
      </c>
      <c r="D21" t="s">
        <v>183</v>
      </c>
      <c r="E21" t="s">
        <v>184</v>
      </c>
    </row>
    <row r="22" spans="1:8" s="307" customFormat="1" ht="19.899999999999999" customHeight="1">
      <c r="A22" s="301"/>
      <c r="B22" s="302"/>
      <c r="C22" s="303"/>
      <c r="D22" s="303" t="s">
        <v>189</v>
      </c>
      <c r="E22" s="305" t="s">
        <v>190</v>
      </c>
      <c r="F22" s="304">
        <v>550000</v>
      </c>
      <c r="H22" s="306"/>
    </row>
    <row r="25" spans="1:8">
      <c r="C25" t="s">
        <v>43</v>
      </c>
      <c r="D25" t="s">
        <v>209</v>
      </c>
      <c r="E25" t="s">
        <v>198</v>
      </c>
    </row>
    <row r="26" spans="1:8">
      <c r="D26" t="s">
        <v>210</v>
      </c>
      <c r="E26" t="s">
        <v>212</v>
      </c>
    </row>
    <row r="27" spans="1:8">
      <c r="D27" t="s">
        <v>211</v>
      </c>
      <c r="E27" t="s">
        <v>208</v>
      </c>
    </row>
    <row r="28" spans="1:8">
      <c r="D28" t="s">
        <v>213</v>
      </c>
      <c r="E28" t="s">
        <v>214</v>
      </c>
    </row>
    <row r="29" spans="1:8">
      <c r="D29" t="s">
        <v>101</v>
      </c>
      <c r="E29" t="s">
        <v>214</v>
      </c>
    </row>
    <row r="30" spans="1:8">
      <c r="D30" t="s">
        <v>215</v>
      </c>
      <c r="E30" t="s">
        <v>216</v>
      </c>
    </row>
    <row r="31" spans="1:8">
      <c r="D31" t="s">
        <v>217</v>
      </c>
      <c r="E31" s="9" t="s">
        <v>228</v>
      </c>
    </row>
    <row r="32" spans="1:8">
      <c r="D32" t="s">
        <v>218</v>
      </c>
      <c r="E32" t="s">
        <v>219</v>
      </c>
    </row>
    <row r="33" spans="3:6">
      <c r="D33" t="s">
        <v>220</v>
      </c>
      <c r="E33" t="s">
        <v>208</v>
      </c>
    </row>
    <row r="38" spans="3:6">
      <c r="C38" t="s">
        <v>7</v>
      </c>
      <c r="D38" t="s">
        <v>243</v>
      </c>
      <c r="E38" t="s">
        <v>124</v>
      </c>
    </row>
    <row r="43" spans="3:6">
      <c r="C43" t="s">
        <v>2</v>
      </c>
      <c r="D43" t="s">
        <v>128</v>
      </c>
      <c r="E43" t="s">
        <v>129</v>
      </c>
      <c r="F43" s="201">
        <v>350000</v>
      </c>
    </row>
    <row r="44" spans="3:6">
      <c r="D44" t="s">
        <v>130</v>
      </c>
      <c r="E44" t="s">
        <v>129</v>
      </c>
      <c r="F44" s="201">
        <v>400000</v>
      </c>
    </row>
    <row r="45" spans="3:6">
      <c r="D45" t="s">
        <v>131</v>
      </c>
      <c r="E45" t="s">
        <v>132</v>
      </c>
      <c r="F45" s="201">
        <v>254000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3</vt:i4>
      </vt:variant>
    </vt:vector>
  </HeadingPairs>
  <TitlesOfParts>
    <vt:vector size="11" baseType="lpstr">
      <vt:lpstr>SEKTÖRLERE GÖRE 2021</vt:lpstr>
      <vt:lpstr>ORTAK ALIM</vt:lpstr>
      <vt:lpstr>İÇME SUYU</vt:lpstr>
      <vt:lpstr>SANAT YAPISI</vt:lpstr>
      <vt:lpstr>ASFALT</vt:lpstr>
      <vt:lpstr>PARKE 2021</vt:lpstr>
      <vt:lpstr>ATIK SU ARITMA</vt:lpstr>
      <vt:lpstr>YEDEK</vt:lpstr>
      <vt:lpstr>'İÇME SUYU'!Yazdırma_Alanı</vt:lpstr>
      <vt:lpstr>'ORTAK ALIM'!Yazdırma_Alanı</vt:lpstr>
      <vt:lpstr>'SEKTÖRLERE GÖRE 2021'!Yazdırma_Alanı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Atıf YETKİN</cp:lastModifiedBy>
  <cp:lastPrinted>2021-05-17T07:38:53Z</cp:lastPrinted>
  <dcterms:created xsi:type="dcterms:W3CDTF">1999-05-26T11:21:22Z</dcterms:created>
  <dcterms:modified xsi:type="dcterms:W3CDTF">2021-06-16T08:17:52Z</dcterms:modified>
</cp:coreProperties>
</file>